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zsolbac\Documents\Excel\"/>
    </mc:Choice>
  </mc:AlternateContent>
  <workbookProtection lockStructure="1"/>
  <bookViews>
    <workbookView xWindow="0" yWindow="0" windowWidth="20490" windowHeight="7995"/>
  </bookViews>
  <sheets>
    <sheet name="Medical, Dental Estimator" sheetId="1" r:id="rId1"/>
    <sheet name="Medical Plan Comparison Chart" sheetId="2" r:id="rId2"/>
    <sheet name="G3" sheetId="3" state="hidden" r:id="rId3"/>
  </sheets>
  <definedNames>
    <definedName name="Eligibility_Group">'Medical, Dental Estimator'!$D$52:$D$53</definedName>
    <definedName name="EligibilityGroups">'Medical, Dental Estimator'!$D$51:$D$53</definedName>
    <definedName name="Plan_Names">'Medical, Dental Estimator'!$G$56:$G$66</definedName>
    <definedName name="_xlnm.Print_Area" localSheetId="1">'Medical Plan Comparison Chart'!$A$1:$R$36</definedName>
    <definedName name="_xlnm.Print_Area" localSheetId="0">'Medical, Dental Estimator'!$A$1:$I$45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2" l="1"/>
  <c r="D75" i="1" l="1"/>
  <c r="B65" i="2" s="1"/>
  <c r="D74" i="1"/>
  <c r="B64" i="2" s="1"/>
  <c r="D73" i="1"/>
  <c r="B63" i="2" s="1"/>
  <c r="D72" i="1"/>
  <c r="B62" i="2" s="1"/>
  <c r="D71" i="1"/>
  <c r="B61" i="2" s="1"/>
  <c r="D70" i="1"/>
  <c r="B60" i="2" s="1"/>
  <c r="J190" i="2" l="1"/>
  <c r="J186" i="2"/>
  <c r="J185" i="2"/>
  <c r="H190" i="2"/>
  <c r="H186" i="2"/>
  <c r="H185" i="2"/>
  <c r="M13" i="1" l="1"/>
  <c r="M15" i="1" s="1"/>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1"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E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<sst xmlns="http://schemas.openxmlformats.org/spreadsheetml/2006/main" count="604" uniqueCount="256">
  <si>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</si>
  <si>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</si>
  <si>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</si>
  <si>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</si>
  <si>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</si>
  <si>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</si>
  <si>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</si>
  <si>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</si>
  <si>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</si>
  <si>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</si>
  <si>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</si>
  <si>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</si>
  <si>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</si>
  <si>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</si>
  <si>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</si>
  <si>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</si>
  <si>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</si>
  <si>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</si>
  <si>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</si>
  <si>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</si>
  <si>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</si>
  <si>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</si>
  <si>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</si>
  <si>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</si>
  <si>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</si>
  <si>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</si>
  <si>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</si>
  <si>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</si>
  <si>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</si>
  <si>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</si>
  <si>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</si>
  <si>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</si>
  <si>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</si>
  <si>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</si>
  <si>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</si>
  <si>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</si>
  <si>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</si>
  <si>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</si>
  <si>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</si>
  <si>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</si>
  <si>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</si>
  <si>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</si>
  <si>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</si>
  <si>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</si>
  <si>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</si>
  <si>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</si>
  <si>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</si>
  <si>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</si>
  <si>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</si>
  <si>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</si>
  <si>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</si>
  <si>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</si>
  <si>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</si>
  <si>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</si>
  <si>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</si>
  <si>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</si>
  <si>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</si>
  <si>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</si>
  <si>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</si>
  <si>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</si>
  <si>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</si>
  <si>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</si>
  <si>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</si>
  <si>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</si>
  <si>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</si>
  <si>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</si>
  <si>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</si>
  <si>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</si>
  <si>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</si>
  <si>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</si>
  <si>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</si>
  <si>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</si>
  <si>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</si>
  <si>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</si>
  <si>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</si>
  <si>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</si>
  <si>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</si>
  <si>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</si>
  <si>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</si>
  <si>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</si>
  <si>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</si>
  <si>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</si>
  <si>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</si>
  <si>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</si>
  <si>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</si>
  <si>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</si>
  <si>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</si>
  <si>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</si>
  <si>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</si>
  <si>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</si>
  <si>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</si>
  <si>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</si>
  <si>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</si>
  <si>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</si>
  <si>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</si>
  <si>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</si>
  <si>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</si>
  <si>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</si>
  <si>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</si>
  <si>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</si>
  <si>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</si>
  <si>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</si>
  <si>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</si>
  <si>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</si>
  <si>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</si>
  <si>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</si>
  <si>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</si>
  <si>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</si>
  <si>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</si>
  <si>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</si>
  <si>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</si>
  <si>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</si>
  <si>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</si>
  <si>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</si>
  <si>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</si>
  <si>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</si>
  <si>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</si>
  <si>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</si>
  <si>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</si>
  <si>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</si>
  <si>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</si>
  <si>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</si>
  <si>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</si>
  <si>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</si>
  <si>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</si>
  <si>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</si>
  <si>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</si>
  <si>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</si>
  <si>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</si>
  <si>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</si>
  <si>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</si>
  <si>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</si>
  <si>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</si>
  <si>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</si>
  <si>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</si>
  <si>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</si>
  <si>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</si>
  <si>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</si>
  <si>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</si>
  <si>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</si>
  <si>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</si>
  <si>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</si>
  <si>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</si>
  <si>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</si>
  <si>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</si>
  <si>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</si>
  <si>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</si>
  <si>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</si>
  <si>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</si>
  <si>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</si>
  <si>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</si>
  <si>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</si>
  <si>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</si>
  <si>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</si>
  <si>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</si>
  <si>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</si>
  <si>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</si>
  <si>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</si>
  <si>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</si>
  <si>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</si>
  <si>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</si>
  <si>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</si>
  <si>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</si>
  <si>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</si>
  <si>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</si>
  <si>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</si>
  <si>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</si>
  <si>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</si>
  <si>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</si>
  <si>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</si>
  <si>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</si>
  <si>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</si>
  <si>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</si>
  <si>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</si>
  <si>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</si>
  <si>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</si>
  <si>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</si>
  <si>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</si>
  <si>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</si>
  <si>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</si>
  <si>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</si>
  <si>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</si>
  <si>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</si>
  <si>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</si>
  <si>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</si>
  <si>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</si>
  <si>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</si>
  <si>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</si>
  <si>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</si>
  <si>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</si>
  <si>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</si>
  <si>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</si>
  <si>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</si>
  <si>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</si>
  <si>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</si>
  <si>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</si>
  <si>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</si>
  <si>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</si>
  <si>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</si>
  <si>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</si>
  <si>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</si>
  <si>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</si>
  <si>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</si>
  <si>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</si>
  <si>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</si>
  <si>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</si>
  <si>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</si>
  <si>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</si>
  <si>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</si>
  <si>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</si>
  <si>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</si>
  <si>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</si>
  <si>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</si>
  <si>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</si>
  <si>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</si>
  <si>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</si>
  <si>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</si>
  <si>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</si>
  <si>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</si>
  <si>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</si>
  <si>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</si>
  <si>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</si>
  <si>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</si>
  <si>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</si>
  <si>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</si>
  <si>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</si>
  <si>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</si>
  <si>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</si>
  <si>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</si>
  <si>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</si>
  <si>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</si>
  <si>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</si>
  <si>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</si>
  <si>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</si>
  <si>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</si>
  <si>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</si>
  <si>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</si>
  <si>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</si>
  <si>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</si>
  <si>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</si>
  <si>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</si>
  <si>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</si>
  <si>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</si>
  <si>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</si>
  <si>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</si>
  <si>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</si>
  <si>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 Does not include rates for: Retirees 65+ without Medicare; union rates; rates for those who qualify through UCRP
   Disability; rates for those covered by Via Benefits; postdoctoral scholars; interns/residents; students</t>
  </si>
  <si>
    <t>2023 University of California Retiree Health Plan Premium Estimator*</t>
  </si>
  <si>
    <t>2023 University of California Retiree Medical Plan Premium Comparison Chart</t>
  </si>
  <si>
    <t>The primary intent of this insurance premium estimator is for those planning for retirement, or those who are already retired, to estimate their costs and UC’s contribution towards retiree medical and dental insurance premiums.
This insurance premium calculator is based upon information you input into the calculator, including your UCRP and/or Savings Choice service credit and your retiree health group. The calculator may not provide accurate premium rates in all circumstances. The estimate generated has been prepared to model a retirement scenario. It includes assumptions about your service credit, retiree health group, and other figures that may impact the premium amount that you may pay at retirement. It is based upon published rate schedules that may change between the date the estimate is generated and the date you retire. Any changes in your appointment, service credit, retiree health group or rate schedules may impact your actual insurance premium. The estimate generated is not a guaranteed premium rate and UC makes no representations that they will honor the estimate generated. Additional requirements, limitations and exclusions may apply.
The benefits of all employees, retirees, and plan beneficiaries are subject to change or termination at the time of contract renewal or at any other time by the University or other governing authorities. The University also reserves the right to determine new premiums, employer contributions and monthly costs at any time. Health and welfare benefits are not accrued or vested benefit entitlements. UC’s contribution toward the monthly cost of the coverage is determined by UC and may change or stop altogether, and may be affected by the state of California’s annual budget appropriation.</t>
  </si>
  <si>
    <r>
      <t xml:space="preserve">CORE/
UC Medicare PPO
</t>
    </r>
    <r>
      <rPr>
        <sz val="8"/>
        <color rgb="FF002855"/>
        <rFont val="Calibri"/>
        <family val="2"/>
      </rPr>
      <t xml:space="preserve">(Anthem Blue Cross)
</t>
    </r>
    <r>
      <rPr>
        <sz val="8"/>
        <color rgb="FF002855"/>
        <rFont val="Calibri"/>
        <family val="2"/>
      </rPr>
      <t>PPO/Medicare Supplement 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</si>
  <si>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</si>
  <si>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</si>
  <si>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Medicare Supplement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</si>
  <si>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PPO/Medicare Supplement PPO</t>
    </r>
  </si>
  <si>
    <r>
      <t xml:space="preserve">UC Health Savings Plan </t>
    </r>
    <r>
      <rPr>
        <sz val="8"/>
        <color rgb="FF002855"/>
        <rFont val="Calibri"/>
        <family val="2"/>
      </rPr>
      <t>(Anthem BC)
PPO
with HSA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</si>
</sst>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79" x14ac:knownFonts="1">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10"/>
      <color indexed="56"/>
      <name val="Calibri"/>
      <family val="2"/>
      <scheme val="minor"/>
    </font>
    <font>
      <i/>
      <sz val="8"/>
      <color rgb="FFFFC000"/>
      <name val="Calibri"/>
      <family val="2"/>
    </font>
    <font>
      <i/>
      <sz val="8"/>
      <color theme="5"/>
      <name val="Calibri"/>
      <family val="2"/>
    </font>
    <font>
      <sz val="8"/>
      <color theme="5"/>
      <name val="Calibri"/>
      <family val="2"/>
    </font>
    <font>
      <sz val="10"/>
      <color rgb="FFFFFFFF"/>
      <name val="Calibri"/>
      <family val="2"/>
    </font>
    <font>
      <sz val="9"/>
      <color rgb="FFFFFFFF"/>
      <name val="Calibri"/>
      <family val="2"/>
    </font>
    <font>
      <i/>
      <sz val="9"/>
      <name val="Calibri"/>
      <family val="2"/>
    </font>
    <font>
      <i/>
      <sz val="8"/>
      <color theme="0"/>
      <name val="Calibri"/>
      <family val="2"/>
    </font>
    <font>
      <sz val="10"/>
      <color theme="0"/>
      <name val="Calibri"/>
      <family val="2"/>
      <scheme val="minor"/>
    </font>
    <font>
      <i/>
      <sz val="8"/>
      <name val="Calibri"/>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258">
    <xf numFmtId="0" fontId="0" fillId="0" borderId="0" xfId="0"/>
    <xf numFmtId="0" fontId="1" fillId="0" borderId="0" xfId="0" applyFont="1"/>
    <xf numFmtId="0" fontId="3" fillId="0" borderId="0" xfId="0" applyFont="1"/>
    <xf numFmtId="0" fontId="1" fillId="0" borderId="0" xfId="0" applyFont="1" applyAlignment="1"/>
    <xf numFmtId="49" fontId="4" fillId="0" borderId="0" xfId="0" applyNumberFormat="1" applyFont="1" applyAlignment="1">
      <alignment horizontal="left"/>
    </xf>
    <xf numFmtId="49" fontId="7" fillId="0" borderId="0" xfId="0" applyNumberFormat="1" applyFont="1" applyAlignment="1"/>
    <xf numFmtId="0" fontId="7" fillId="0" borderId="0" xfId="0" applyFont="1" applyAlignment="1"/>
    <xf numFmtId="0" fontId="3" fillId="0" borderId="0" xfId="0" applyFont="1" applyAlignme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9" fillId="0" borderId="0" xfId="0" applyFont="1" applyFill="1" applyProtection="1"/>
    <xf numFmtId="0" fontId="10" fillId="0" borderId="0" xfId="0" applyFont="1" applyFill="1" applyBorder="1" applyAlignment="1" applyProtection="1">
      <alignment horizontal="left"/>
    </xf>
    <xf numFmtId="0" fontId="11" fillId="0" borderId="0" xfId="0" applyFont="1" applyFill="1" applyProtection="1"/>
    <xf numFmtId="0" fontId="7" fillId="0" borderId="0" xfId="0" applyFont="1" applyAlignment="1">
      <alignment vertical="center"/>
    </xf>
    <xf numFmtId="0" fontId="13" fillId="0" borderId="0" xfId="0" applyFont="1" applyFill="1" applyBorder="1" applyAlignment="1">
      <alignment horizontal="center"/>
    </xf>
    <xf numFmtId="0" fontId="13" fillId="0" borderId="0" xfId="0" applyFont="1" applyAlignment="1">
      <alignment horizontal="center"/>
    </xf>
    <xf numFmtId="49" fontId="15" fillId="0" borderId="0" xfId="0" applyNumberFormat="1" applyFont="1" applyBorder="1" applyAlignment="1">
      <alignment horizontal="center"/>
    </xf>
    <xf numFmtId="49" fontId="16" fillId="0" borderId="0" xfId="0" applyNumberFormat="1" applyFont="1" applyBorder="1"/>
    <xf numFmtId="164" fontId="7" fillId="0" borderId="0" xfId="0" applyNumberFormat="1" applyFont="1" applyBorder="1"/>
    <xf numFmtId="0" fontId="7" fillId="0" borderId="0" xfId="0" applyFont="1" applyBorder="1"/>
    <xf numFmtId="49" fontId="19" fillId="0" borderId="0" xfId="0" applyNumberFormat="1" applyFont="1" applyBorder="1"/>
    <xf numFmtId="0" fontId="21" fillId="0" borderId="0" xfId="0" applyFont="1"/>
    <xf numFmtId="49" fontId="22" fillId="0" borderId="0" xfId="0" applyNumberFormat="1" applyFont="1"/>
    <xf numFmtId="0" fontId="23" fillId="0" borderId="0" xfId="0" applyFont="1"/>
    <xf numFmtId="0" fontId="9" fillId="0" borderId="0" xfId="0" applyFont="1" applyFill="1" applyBorder="1" applyProtection="1"/>
    <xf numFmtId="0" fontId="11" fillId="0" borderId="0" xfId="0" applyFont="1" applyFill="1" applyBorder="1" applyProtection="1"/>
    <xf numFmtId="0" fontId="25" fillId="0" borderId="0" xfId="0" applyFont="1" applyFill="1" applyBorder="1" applyProtection="1"/>
    <xf numFmtId="49" fontId="24" fillId="0" borderId="0" xfId="0" applyNumberFormat="1" applyFont="1" applyFill="1" applyBorder="1" applyProtection="1"/>
    <xf numFmtId="49" fontId="3" fillId="0" borderId="0" xfId="0" applyNumberFormat="1" applyFont="1" applyFill="1" applyBorder="1" applyProtection="1"/>
    <xf numFmtId="49" fontId="1" fillId="0" borderId="0" xfId="0" applyNumberFormat="1" applyFont="1" applyFill="1" applyBorder="1" applyProtection="1"/>
    <xf numFmtId="49" fontId="36" fillId="0" borderId="0" xfId="0" applyNumberFormat="1" applyFont="1" applyFill="1" applyBorder="1" applyAlignment="1" applyProtection="1">
      <alignment horizontal="center" vertical="center"/>
    </xf>
    <xf numFmtId="0" fontId="1" fillId="0" borderId="0" xfId="0" applyFont="1" applyProtection="1"/>
    <xf numFmtId="0" fontId="7" fillId="0" borderId="0" xfId="0" applyFont="1" applyAlignment="1" applyProtection="1">
      <alignment vertical="center"/>
    </xf>
    <xf numFmtId="0" fontId="3" fillId="0" borderId="0" xfId="0" applyFont="1" applyProtection="1"/>
    <xf numFmtId="49" fontId="7" fillId="0" borderId="0" xfId="0" applyNumberFormat="1" applyFont="1" applyAlignment="1" applyProtection="1">
      <alignment horizontal="left" vertical="center"/>
    </xf>
    <xf numFmtId="9" fontId="28" fillId="0" borderId="0" xfId="0" applyNumberFormat="1" applyFont="1" applyAlignment="1" applyProtection="1">
      <alignment horizontal="center" vertical="center"/>
    </xf>
    <xf numFmtId="49" fontId="26" fillId="0" borderId="0" xfId="0" applyNumberFormat="1" applyFont="1" applyFill="1" applyBorder="1" applyAlignment="1" applyProtection="1">
      <alignment horizontal="left"/>
    </xf>
    <xf numFmtId="0" fontId="24" fillId="0" borderId="0" xfId="0"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0" fontId="24" fillId="0" borderId="0" xfId="0" applyFont="1" applyProtection="1"/>
    <xf numFmtId="0" fontId="1" fillId="0" borderId="24" xfId="0" applyFont="1" applyBorder="1" applyProtection="1"/>
    <xf numFmtId="0" fontId="29" fillId="0" borderId="0"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26" fillId="0" borderId="29" xfId="0" applyNumberFormat="1" applyFont="1" applyFill="1" applyBorder="1" applyAlignment="1" applyProtection="1"/>
    <xf numFmtId="0" fontId="2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27" fillId="0" borderId="24" xfId="0" applyNumberFormat="1" applyFont="1" applyFill="1" applyBorder="1" applyAlignment="1" applyProtection="1"/>
    <xf numFmtId="0" fontId="24" fillId="0" borderId="0" xfId="0" applyFont="1" applyFill="1" applyBorder="1" applyProtection="1"/>
    <xf numFmtId="0" fontId="3" fillId="0" borderId="0" xfId="0" applyFont="1" applyFill="1" applyBorder="1" applyProtection="1"/>
    <xf numFmtId="0" fontId="1" fillId="0" borderId="0" xfId="0" applyFont="1" applyFill="1" applyBorder="1" applyProtection="1"/>
    <xf numFmtId="49" fontId="31" fillId="0" borderId="0" xfId="0" applyNumberFormat="1" applyFont="1" applyBorder="1" applyAlignment="1" applyProtection="1">
      <alignment horizontal="center"/>
    </xf>
    <xf numFmtId="49" fontId="32" fillId="0" borderId="0" xfId="0" applyNumberFormat="1" applyFont="1" applyBorder="1" applyProtection="1"/>
    <xf numFmtId="164" fontId="32" fillId="0" borderId="0" xfId="0" applyNumberFormat="1" applyFont="1" applyBorder="1" applyProtection="1"/>
    <xf numFmtId="0" fontId="32" fillId="0" borderId="0" xfId="0" applyFont="1" applyProtection="1"/>
    <xf numFmtId="0" fontId="34" fillId="0" borderId="0" xfId="0" applyFont="1" applyProtection="1"/>
    <xf numFmtId="0" fontId="33" fillId="0" borderId="0" xfId="0" applyFont="1" applyProtection="1"/>
    <xf numFmtId="49" fontId="35" fillId="0" borderId="0" xfId="0" applyNumberFormat="1" applyFont="1" applyBorder="1" applyProtection="1"/>
    <xf numFmtId="0" fontId="23" fillId="0" borderId="0" xfId="0" applyFont="1" applyProtection="1"/>
    <xf numFmtId="0" fontId="38" fillId="0" borderId="35" xfId="0" applyFont="1" applyBorder="1" applyAlignment="1" applyProtection="1">
      <alignment horizontal="center" vertical="center" wrapText="1"/>
    </xf>
    <xf numFmtId="0" fontId="7" fillId="0" borderId="0" xfId="0" applyFont="1" applyBorder="1" applyAlignment="1"/>
    <xf numFmtId="0" fontId="24" fillId="0" borderId="0" xfId="0" applyFont="1"/>
    <xf numFmtId="0" fontId="42" fillId="0" borderId="0" xfId="0" applyFont="1"/>
    <xf numFmtId="0" fontId="1" fillId="0" borderId="0" xfId="0" applyFont="1" applyFill="1" applyAlignment="1"/>
    <xf numFmtId="0" fontId="3" fillId="0" borderId="0" xfId="0" applyFont="1" applyFill="1" applyAlignment="1"/>
    <xf numFmtId="49" fontId="1" fillId="0" borderId="0" xfId="0" applyNumberFormat="1" applyFont="1" applyAlignment="1">
      <alignment vertical="center"/>
    </xf>
    <xf numFmtId="49" fontId="9" fillId="0" borderId="0" xfId="0" applyNumberFormat="1" applyFont="1" applyFill="1" applyProtection="1"/>
    <xf numFmtId="49" fontId="1" fillId="0" borderId="0" xfId="0" applyNumberFormat="1" applyFont="1"/>
    <xf numFmtId="49" fontId="12" fillId="0" borderId="0" xfId="0" applyNumberFormat="1" applyFont="1" applyAlignment="1">
      <alignment horizontal="right"/>
    </xf>
    <xf numFmtId="49" fontId="12" fillId="0" borderId="0" xfId="0" applyNumberFormat="1" applyFont="1" applyFill="1" applyAlignment="1">
      <alignment horizontal="right"/>
    </xf>
    <xf numFmtId="0" fontId="11" fillId="0" borderId="0" xfId="0" applyFont="1" applyFill="1"/>
    <xf numFmtId="0" fontId="9" fillId="0" borderId="0" xfId="0" applyFont="1" applyFill="1"/>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0" fontId="42" fillId="0" borderId="0" xfId="0" applyFont="1" applyFill="1" applyBorder="1"/>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applyBorder="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pplyProtection="1">
      <alignment horizontal="right"/>
    </xf>
    <xf numFmtId="164" fontId="45" fillId="3" borderId="14" xfId="0" applyNumberFormat="1" applyFont="1" applyFill="1" applyBorder="1" applyAlignment="1" applyProtection="1">
      <alignment horizontal="right"/>
    </xf>
    <xf numFmtId="164" fontId="44" fillId="3" borderId="15" xfId="0" applyNumberFormat="1" applyFont="1" applyFill="1" applyBorder="1" applyAlignment="1" applyProtection="1">
      <alignment horizontal="right"/>
    </xf>
    <xf numFmtId="164" fontId="45" fillId="3" borderId="16" xfId="0" applyNumberFormat="1" applyFont="1" applyFill="1" applyBorder="1" applyAlignment="1" applyProtection="1">
      <alignment horizontal="right"/>
    </xf>
    <xf numFmtId="164" fontId="44" fillId="3" borderId="17" xfId="0" applyNumberFormat="1" applyFont="1" applyFill="1" applyBorder="1" applyAlignment="1" applyProtection="1">
      <alignment horizontal="right"/>
    </xf>
    <xf numFmtId="164" fontId="45" fillId="3" borderId="18" xfId="0" applyNumberFormat="1" applyFont="1" applyFill="1" applyBorder="1" applyAlignment="1" applyProtection="1">
      <alignment horizontal="right"/>
    </xf>
    <xf numFmtId="165" fontId="46" fillId="0" borderId="0" xfId="0" applyNumberFormat="1" applyFont="1" applyAlignment="1">
      <alignment horizontal="left" vertical="center"/>
    </xf>
    <xf numFmtId="0" fontId="1" fillId="0" borderId="6" xfId="0" applyFont="1" applyBorder="1" applyAlignment="1"/>
    <xf numFmtId="49" fontId="7" fillId="0" borderId="6" xfId="0" applyNumberFormat="1" applyFont="1" applyBorder="1" applyAlignment="1"/>
    <xf numFmtId="0" fontId="7" fillId="0" borderId="6" xfId="0" applyFont="1" applyBorder="1" applyAlignment="1"/>
    <xf numFmtId="49" fontId="49" fillId="0" borderId="0" xfId="0" applyNumberFormat="1" applyFont="1" applyAlignment="1">
      <alignment horizontal="left" vertical="center"/>
    </xf>
    <xf numFmtId="49" fontId="1" fillId="0" borderId="0" xfId="0" applyNumberFormat="1" applyFont="1" applyFill="1" applyBorder="1" applyAlignment="1"/>
    <xf numFmtId="0" fontId="7" fillId="0" borderId="0" xfId="0" applyFont="1" applyAlignment="1" applyProtection="1"/>
    <xf numFmtId="0" fontId="10" fillId="0" borderId="3" xfId="0" applyFont="1" applyFill="1" applyBorder="1" applyAlignment="1" applyProtection="1">
      <alignment horizontal="left"/>
    </xf>
    <xf numFmtId="0" fontId="8" fillId="0" borderId="0" xfId="0" applyFont="1" applyAlignment="1" applyProtection="1">
      <alignment horizontal="left" vertical="center"/>
    </xf>
    <xf numFmtId="49" fontId="49" fillId="0" borderId="0" xfId="0" applyNumberFormat="1" applyFont="1" applyAlignment="1" applyProtection="1">
      <alignment horizontal="left" vertical="center"/>
    </xf>
    <xf numFmtId="0" fontId="3" fillId="0" borderId="0" xfId="0" applyFont="1" applyAlignment="1" applyProtection="1"/>
    <xf numFmtId="0" fontId="51" fillId="0" borderId="0" xfId="0" applyFont="1" applyFill="1" applyBorder="1" applyAlignment="1" applyProtection="1">
      <alignment horizontal="left"/>
    </xf>
    <xf numFmtId="0" fontId="52" fillId="0" borderId="0" xfId="0" applyFont="1"/>
    <xf numFmtId="0" fontId="52" fillId="0" borderId="0" xfId="0" applyFont="1" applyProtection="1"/>
    <xf numFmtId="49" fontId="53" fillId="0" borderId="0" xfId="0" applyNumberFormat="1" applyFont="1" applyFill="1" applyBorder="1" applyAlignment="1" applyProtection="1">
      <alignment horizontal="left"/>
    </xf>
    <xf numFmtId="164" fontId="53" fillId="0" borderId="0" xfId="0" applyNumberFormat="1" applyFont="1" applyFill="1" applyBorder="1" applyAlignment="1" applyProtection="1">
      <alignment horizontal="left"/>
    </xf>
    <xf numFmtId="164" fontId="33" fillId="0" borderId="0" xfId="0" applyNumberFormat="1" applyFont="1" applyFill="1" applyBorder="1" applyProtection="1"/>
    <xf numFmtId="0" fontId="33" fillId="0" borderId="0" xfId="0" applyFont="1" applyFill="1" applyBorder="1" applyProtection="1"/>
    <xf numFmtId="49" fontId="36" fillId="0" borderId="0" xfId="0" applyNumberFormat="1" applyFont="1" applyFill="1" applyBorder="1" applyAlignment="1" applyProtection="1">
      <alignment horizontal="center" vertical="center"/>
    </xf>
    <xf numFmtId="0" fontId="52" fillId="0" borderId="0" xfId="0" applyFont="1" applyAlignment="1"/>
    <xf numFmtId="0" fontId="52" fillId="0" borderId="0" xfId="0" applyFont="1" applyBorder="1" applyAlignment="1"/>
    <xf numFmtId="0" fontId="54" fillId="0" borderId="0" xfId="0" applyFont="1" applyFill="1" applyBorder="1" applyAlignment="1" applyProtection="1"/>
    <xf numFmtId="0" fontId="52" fillId="0" borderId="0" xfId="0" applyFont="1" applyAlignment="1" applyProtection="1"/>
    <xf numFmtId="0" fontId="52" fillId="0" borderId="0" xfId="0" applyFont="1" applyFill="1" applyAlignment="1"/>
    <xf numFmtId="0" fontId="52" fillId="0" borderId="0" xfId="0" applyFont="1" applyFill="1" applyBorder="1" applyAlignment="1"/>
    <xf numFmtId="0" fontId="52" fillId="0" borderId="0" xfId="0" applyFont="1" applyAlignment="1">
      <alignment vertical="center"/>
    </xf>
    <xf numFmtId="0" fontId="55" fillId="0" borderId="0" xfId="0" applyFont="1"/>
    <xf numFmtId="0" fontId="55" fillId="0" borderId="0" xfId="0" applyFont="1" applyFill="1" applyProtection="1"/>
    <xf numFmtId="0" fontId="55" fillId="0" borderId="0" xfId="0" applyFont="1" applyFill="1"/>
    <xf numFmtId="49" fontId="18" fillId="0" borderId="0" xfId="0" applyNumberFormat="1" applyFont="1" applyBorder="1"/>
    <xf numFmtId="0" fontId="56" fillId="0" borderId="0" xfId="0" applyFont="1"/>
    <xf numFmtId="0" fontId="13" fillId="0" borderId="0" xfId="0" applyFont="1" applyBorder="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7" fillId="0" borderId="0" xfId="0" applyFont="1"/>
    <xf numFmtId="0" fontId="3" fillId="0" borderId="0" xfId="0" applyFont="1" applyFill="1" applyAlignment="1" applyProtection="1">
      <alignment horizontal="right"/>
    </xf>
    <xf numFmtId="0" fontId="3" fillId="0" borderId="0" xfId="0" applyFont="1" applyFill="1" applyProtection="1"/>
    <xf numFmtId="0" fontId="48" fillId="0" borderId="0" xfId="0" applyFont="1" applyFill="1" applyAlignment="1" applyProtection="1">
      <alignment horizontal="right"/>
    </xf>
    <xf numFmtId="0" fontId="48" fillId="0" borderId="0" xfId="0" applyFont="1" applyFill="1" applyProtection="1"/>
    <xf numFmtId="0" fontId="3" fillId="0" borderId="0" xfId="0" applyFont="1" applyAlignment="1">
      <alignment horizontal="right" vertical="center"/>
    </xf>
    <xf numFmtId="0" fontId="11" fillId="0" borderId="0" xfId="0" applyFont="1" applyFill="1" applyAlignment="1" applyProtection="1">
      <alignment vertical="center"/>
    </xf>
    <xf numFmtId="0" fontId="11" fillId="0" borderId="0" xfId="0" applyFont="1" applyFill="1" applyAlignment="1">
      <alignment vertical="center"/>
    </xf>
    <xf numFmtId="0" fontId="3" fillId="0" borderId="0" xfId="0" applyFont="1" applyFill="1" applyAlignment="1">
      <alignment vertical="center"/>
    </xf>
    <xf numFmtId="0" fontId="51" fillId="0" borderId="0" xfId="0" applyFont="1" applyFill="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49" fontId="36" fillId="0" borderId="0" xfId="0" applyNumberFormat="1" applyFont="1" applyFill="1" applyBorder="1" applyAlignment="1" applyProtection="1">
      <alignment horizontal="center" vertical="center"/>
    </xf>
    <xf numFmtId="0" fontId="58" fillId="0" borderId="34" xfId="0" applyFont="1" applyBorder="1" applyAlignment="1" applyProtection="1">
      <alignment horizontal="center" vertical="center" wrapText="1"/>
    </xf>
    <xf numFmtId="0" fontId="58" fillId="0" borderId="36" xfId="0" applyFont="1" applyBorder="1" applyAlignment="1" applyProtection="1">
      <alignment horizontal="center" vertical="center" wrapText="1"/>
    </xf>
    <xf numFmtId="0" fontId="58" fillId="0" borderId="37" xfId="0" applyFont="1" applyBorder="1" applyAlignment="1" applyProtection="1">
      <alignment horizontal="center" vertical="center" wrapText="1"/>
    </xf>
    <xf numFmtId="164" fontId="60" fillId="0" borderId="30" xfId="0" applyNumberFormat="1" applyFont="1" applyFill="1" applyBorder="1" applyAlignment="1" applyProtection="1">
      <alignment horizontal="left"/>
    </xf>
    <xf numFmtId="164" fontId="61" fillId="0" borderId="29" xfId="0" applyNumberFormat="1" applyFont="1" applyFill="1" applyBorder="1" applyAlignment="1" applyProtection="1">
      <alignment horizontal="left"/>
    </xf>
    <xf numFmtId="164" fontId="60" fillId="0" borderId="31" xfId="0" applyNumberFormat="1" applyFont="1" applyFill="1" applyBorder="1" applyAlignment="1" applyProtection="1">
      <alignment horizontal="center"/>
    </xf>
    <xf numFmtId="164" fontId="63" fillId="0" borderId="0" xfId="0" applyNumberFormat="1" applyFont="1" applyFill="1" applyBorder="1" applyAlignment="1" applyProtection="1">
      <alignment horizontal="left"/>
    </xf>
    <xf numFmtId="164" fontId="63" fillId="0" borderId="24" xfId="0" applyNumberFormat="1" applyFont="1" applyFill="1" applyBorder="1" applyAlignment="1" applyProtection="1">
      <alignment horizontal="left"/>
    </xf>
    <xf numFmtId="164" fontId="63" fillId="0" borderId="12" xfId="0" applyNumberFormat="1" applyFont="1" applyFill="1" applyBorder="1" applyAlignment="1" applyProtection="1">
      <alignment horizontal="center"/>
    </xf>
    <xf numFmtId="164" fontId="63" fillId="0" borderId="0" xfId="0" applyNumberFormat="1" applyFont="1" applyFill="1" applyBorder="1" applyAlignment="1" applyProtection="1">
      <alignment horizontal="center" vertical="center"/>
    </xf>
    <xf numFmtId="164" fontId="63" fillId="0" borderId="24"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left"/>
    </xf>
    <xf numFmtId="164" fontId="64" fillId="0" borderId="29" xfId="0" applyNumberFormat="1" applyFont="1" applyFill="1" applyBorder="1" applyAlignment="1" applyProtection="1">
      <alignment horizontal="left"/>
    </xf>
    <xf numFmtId="164" fontId="65" fillId="0" borderId="29" xfId="0" applyNumberFormat="1" applyFont="1" applyFill="1" applyBorder="1" applyAlignment="1" applyProtection="1">
      <alignment horizontal="left"/>
    </xf>
    <xf numFmtId="164" fontId="62" fillId="0" borderId="31"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center" vertical="center"/>
    </xf>
    <xf numFmtId="164" fontId="63" fillId="0" borderId="0" xfId="0" applyNumberFormat="1" applyFont="1" applyFill="1" applyBorder="1" applyProtection="1"/>
    <xf numFmtId="164" fontId="63" fillId="0" borderId="24" xfId="0" applyNumberFormat="1" applyFont="1" applyFill="1" applyBorder="1" applyProtection="1"/>
    <xf numFmtId="0" fontId="63" fillId="0" borderId="0" xfId="0" applyFont="1" applyProtection="1"/>
    <xf numFmtId="0" fontId="63" fillId="0" borderId="24" xfId="0" applyFont="1" applyBorder="1" applyProtection="1"/>
    <xf numFmtId="164" fontId="63" fillId="0" borderId="0" xfId="0" applyNumberFormat="1" applyFont="1" applyProtection="1"/>
    <xf numFmtId="164" fontId="63" fillId="0" borderId="24" xfId="0" applyNumberFormat="1" applyFont="1" applyBorder="1" applyProtection="1"/>
    <xf numFmtId="165" fontId="66" fillId="0" borderId="5" xfId="0" applyNumberFormat="1" applyFont="1" applyBorder="1" applyAlignment="1" applyProtection="1">
      <alignment horizontal="center" vertical="center"/>
    </xf>
    <xf numFmtId="0" fontId="22" fillId="0" borderId="0" xfId="0" applyFont="1" applyProtection="1"/>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0" fontId="67" fillId="0" borderId="0" xfId="0" applyFont="1" applyProtection="1"/>
    <xf numFmtId="0" fontId="47" fillId="0" borderId="0" xfId="0" applyFont="1" applyProtection="1"/>
    <xf numFmtId="0" fontId="38" fillId="0" borderId="33" xfId="0" applyFont="1" applyBorder="1" applyAlignment="1" applyProtection="1">
      <alignment horizontal="center" vertical="center" wrapText="1"/>
    </xf>
    <xf numFmtId="0" fontId="24" fillId="0" borderId="0" xfId="0" applyFont="1" applyBorder="1" applyProtection="1"/>
    <xf numFmtId="164" fontId="68" fillId="0" borderId="29" xfId="0" applyNumberFormat="1" applyFont="1" applyFill="1" applyBorder="1" applyAlignment="1" applyProtection="1">
      <alignment horizontal="left"/>
    </xf>
    <xf numFmtId="49" fontId="37" fillId="0" borderId="28" xfId="0" applyNumberFormat="1" applyFont="1" applyFill="1" applyBorder="1" applyAlignment="1" applyProtection="1">
      <alignment horizontal="center" vertical="top" wrapText="1"/>
    </xf>
    <xf numFmtId="49" fontId="70" fillId="0" borderId="0" xfId="0" applyNumberFormat="1" applyFont="1" applyBorder="1" applyProtection="1"/>
    <xf numFmtId="49" fontId="34" fillId="0" borderId="0" xfId="0" applyNumberFormat="1" applyFont="1" applyBorder="1" applyProtection="1"/>
    <xf numFmtId="164" fontId="34" fillId="0" borderId="0" xfId="0" applyNumberFormat="1" applyFont="1" applyBorder="1" applyProtection="1"/>
    <xf numFmtId="49" fontId="71" fillId="0" borderId="0" xfId="0" applyNumberFormat="1" applyFont="1" applyBorder="1" applyProtection="1"/>
    <xf numFmtId="0" fontId="72" fillId="0" borderId="0" xfId="0" applyFont="1" applyProtection="1"/>
    <xf numFmtId="0" fontId="73" fillId="0" borderId="0" xfId="0" applyFont="1"/>
    <xf numFmtId="49" fontId="76" fillId="0" borderId="0" xfId="0" applyNumberFormat="1" applyFont="1" applyBorder="1" applyProtection="1"/>
    <xf numFmtId="49" fontId="33" fillId="0" borderId="0" xfId="0" applyNumberFormat="1" applyFont="1" applyBorder="1" applyProtection="1"/>
    <xf numFmtId="164" fontId="33" fillId="0" borderId="0" xfId="0" applyNumberFormat="1" applyFont="1" applyBorder="1" applyProtection="1"/>
    <xf numFmtId="0" fontId="33" fillId="0" borderId="0" xfId="0" applyFont="1" applyBorder="1" applyProtection="1"/>
    <xf numFmtId="49" fontId="47" fillId="0" borderId="0" xfId="0" applyNumberFormat="1" applyFont="1" applyProtection="1"/>
    <xf numFmtId="1" fontId="48" fillId="3" borderId="0" xfId="0" applyNumberFormat="1" applyFont="1" applyFill="1" applyBorder="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alignment vertical="center"/>
    </xf>
    <xf numFmtId="9" fontId="3" fillId="0" borderId="0" xfId="0" applyNumberFormat="1" applyFont="1" applyProtection="1"/>
    <xf numFmtId="0" fontId="3" fillId="0" borderId="0" xfId="0" applyFont="1" applyAlignment="1" applyProtection="1">
      <alignment horizontal="center"/>
    </xf>
    <xf numFmtId="49" fontId="3" fillId="0" borderId="0" xfId="0" applyNumberFormat="1" applyFont="1" applyProtection="1"/>
    <xf numFmtId="164" fontId="3" fillId="0" borderId="0" xfId="0" applyNumberFormat="1" applyFont="1" applyBorder="1"/>
    <xf numFmtId="164" fontId="3" fillId="0" borderId="0" xfId="0" applyNumberFormat="1" applyFont="1" applyProtection="1"/>
    <xf numFmtId="49" fontId="13" fillId="0" borderId="0" xfId="0" applyNumberFormat="1" applyFont="1" applyProtection="1"/>
    <xf numFmtId="164" fontId="3" fillId="0" borderId="0" xfId="0" applyNumberFormat="1" applyFont="1"/>
    <xf numFmtId="39" fontId="77" fillId="0" borderId="0" xfId="0" applyNumberFormat="1" applyFont="1" applyProtection="1"/>
    <xf numFmtId="2" fontId="3" fillId="0" borderId="0" xfId="0" applyNumberFormat="1" applyFont="1" applyProtection="1"/>
    <xf numFmtId="2" fontId="77" fillId="0" borderId="0" xfId="0" applyNumberFormat="1" applyFont="1"/>
    <xf numFmtId="39" fontId="77" fillId="0" borderId="0" xfId="0" applyNumberFormat="1" applyFont="1" applyFill="1" applyProtection="1"/>
    <xf numFmtId="2" fontId="3" fillId="0" borderId="0" xfId="0" applyNumberFormat="1" applyFont="1"/>
    <xf numFmtId="9" fontId="3" fillId="0" borderId="0" xfId="0" applyNumberFormat="1" applyFont="1"/>
    <xf numFmtId="49" fontId="3" fillId="0" borderId="0" xfId="0" applyNumberFormat="1" applyFont="1" applyFill="1" applyBorder="1"/>
    <xf numFmtId="0" fontId="3" fillId="0" borderId="0" xfId="0" applyFont="1" applyAlignment="1">
      <alignment horizontal="center"/>
    </xf>
    <xf numFmtId="49" fontId="3" fillId="0" borderId="0" xfId="0" applyNumberFormat="1" applyFont="1"/>
    <xf numFmtId="49" fontId="13" fillId="0" borderId="0" xfId="0" applyNumberFormat="1" applyFont="1" applyFill="1" applyBorder="1"/>
    <xf numFmtId="49" fontId="13" fillId="0" borderId="0" xfId="0" applyNumberFormat="1" applyFont="1"/>
    <xf numFmtId="0" fontId="51" fillId="0" borderId="0" xfId="0" applyFont="1" applyBorder="1" applyAlignment="1">
      <alignment horizontal="right" vertical="center"/>
    </xf>
    <xf numFmtId="49" fontId="75" fillId="0" borderId="0" xfId="0" applyNumberFormat="1" applyFont="1" applyAlignment="1">
      <alignment horizontal="left" vertical="top" wrapText="1"/>
    </xf>
    <xf numFmtId="49" fontId="74" fillId="0" borderId="0" xfId="0" applyNumberFormat="1" applyFont="1" applyAlignment="1">
      <alignment horizontal="left" vertical="top"/>
    </xf>
    <xf numFmtId="49" fontId="4" fillId="0" borderId="42" xfId="0" applyNumberFormat="1" applyFont="1" applyBorder="1" applyAlignment="1">
      <alignment horizontal="left" wrapText="1"/>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Border="1" applyAlignment="1">
      <alignment horizontal="center"/>
    </xf>
    <xf numFmtId="49" fontId="2" fillId="0" borderId="0"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49" fillId="0" borderId="0" xfId="0" applyNumberFormat="1" applyFont="1" applyAlignment="1">
      <alignment horizontal="right" vertical="center"/>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49" fontId="78" fillId="0" borderId="0" xfId="0" applyNumberFormat="1" applyFont="1" applyAlignment="1" applyProtection="1">
      <alignment horizontal="left" vertical="top" wrapText="1"/>
    </xf>
    <xf numFmtId="49" fontId="72" fillId="0" borderId="0" xfId="0" applyNumberFormat="1" applyFont="1" applyAlignment="1" applyProtection="1">
      <alignment horizontal="left" vertical="top"/>
    </xf>
    <xf numFmtId="164" fontId="62" fillId="0" borderId="32" xfId="0" applyNumberFormat="1" applyFont="1" applyFill="1" applyBorder="1" applyAlignment="1" applyProtection="1">
      <alignment horizontal="center" vertical="center"/>
    </xf>
    <xf numFmtId="164" fontId="62" fillId="0" borderId="29"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24" xfId="0" applyFont="1" applyBorder="1" applyAlignment="1" applyProtection="1">
      <alignment horizontal="center" vertical="center"/>
    </xf>
    <xf numFmtId="49" fontId="37" fillId="0" borderId="27" xfId="0" applyNumberFormat="1" applyFont="1" applyFill="1" applyBorder="1" applyAlignment="1" applyProtection="1">
      <alignment horizontal="center" vertical="top" wrapText="1"/>
    </xf>
    <xf numFmtId="49" fontId="37" fillId="0" borderId="25"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xf>
  </cellXfs>
  <cellStyles count="2">
    <cellStyle name="Hyperlink" xfId="1" builtinId="8"/>
    <cellStyle name="Normal" xfId="0" builtinId="0"/>
  </cellStyles>
  <dxfs count="6">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name val="Cambria"/>
        <scheme val="none"/>
      </font>
    </dxf>
  </dxfs>
  <tableStyles count="0" defaultTableStyle="TableStyleMedium2" defaultPivotStyle="PivotStyleLight16"/>
  <colors>
    <mruColors>
      <color rgb="FFFFFFFF"/>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23815</xdr:colOff>
      <xdr:row>48</xdr:row>
      <xdr:rowOff>31141</xdr:rowOff>
    </xdr:from>
    <xdr:to>
      <xdr:col>4</xdr:col>
      <xdr:colOff>762001</xdr:colOff>
      <xdr:row>48</xdr:row>
      <xdr:rowOff>909716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5" y="9094545"/>
          <a:ext cx="2298821" cy="8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593"/>
  <sheetViews>
    <sheetView showGridLines="0" showRowColHeaders="0" tabSelected="1" zoomScale="130" zoomScaleNormal="130" workbookViewId="0">
      <selection activeCell="C13" sqref="C13"/>
    </sheetView>
  </sheetViews>
  <sheetFormatPr defaultRowHeight="12.75" x14ac:dyDescent="0.2"/>
  <cols>
    <col min="1" max="1" width="6.7109375" style="1" customWidth="1"/>
    <col min="2" max="2" width="0.28515625" style="1" customWidth="1"/>
    <col min="3" max="3" width="6.7109375" style="1" customWidth="1"/>
    <col min="4" max="5" width="16.7109375" style="1" customWidth="1"/>
    <col min="6" max="6" width="4.7109375" style="1" customWidth="1"/>
    <col min="7" max="7" width="12.7109375" style="1" customWidth="1"/>
    <col min="8" max="9" width="16.7109375" style="1" customWidth="1"/>
    <col min="10" max="10" width="2.140625" style="2" customWidth="1"/>
    <col min="11" max="11" width="10.28515625" style="118" customWidth="1"/>
    <col min="12" max="12" width="9.140625" style="118"/>
    <col min="13" max="13" width="11.42578125" style="118" customWidth="1"/>
    <col min="14" max="17" width="9.140625" style="118"/>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x14ac:dyDescent="0.35">
      <c r="C1" s="234" t="s">
        <v>247</v>
      </c>
      <c r="D1" s="235"/>
      <c r="E1" s="235"/>
      <c r="F1" s="235"/>
      <c r="G1" s="235"/>
      <c r="H1" s="235"/>
      <c r="I1" s="235"/>
    </row>
    <row r="2" spans="1:22" s="3" customFormat="1" ht="3.75" customHeight="1" x14ac:dyDescent="0.2">
      <c r="C2" s="107"/>
      <c r="D2" s="108"/>
      <c r="E2" s="109"/>
      <c r="F2" s="109"/>
      <c r="G2" s="109"/>
      <c r="H2" s="109"/>
      <c r="I2" s="109"/>
      <c r="J2" s="7"/>
      <c r="K2" s="125"/>
      <c r="L2" s="125"/>
      <c r="M2" s="125"/>
      <c r="N2" s="125"/>
      <c r="O2" s="125"/>
      <c r="P2" s="125"/>
      <c r="Q2" s="125"/>
      <c r="R2" s="7"/>
      <c r="S2" s="7"/>
      <c r="T2" s="7"/>
      <c r="U2" s="7"/>
      <c r="V2" s="7"/>
    </row>
    <row r="3" spans="1:22" s="3" customFormat="1" ht="48.75" customHeight="1" x14ac:dyDescent="0.2">
      <c r="C3" s="224" t="s">
        <v>245</v>
      </c>
      <c r="D3" s="224"/>
      <c r="E3" s="224"/>
      <c r="F3" s="224"/>
      <c r="G3" s="224"/>
      <c r="H3" s="224"/>
      <c r="I3" s="224"/>
      <c r="J3" s="7"/>
      <c r="K3" s="125"/>
      <c r="L3" s="125"/>
      <c r="M3" s="125"/>
      <c r="N3" s="125"/>
      <c r="O3" s="125"/>
      <c r="P3" s="125"/>
      <c r="Q3" s="125"/>
      <c r="R3" s="7"/>
      <c r="S3" s="7"/>
      <c r="T3" s="7"/>
      <c r="U3" s="7"/>
      <c r="V3" s="7"/>
    </row>
    <row r="4" spans="1:22" s="3" customFormat="1" ht="15" customHeight="1" x14ac:dyDescent="0.2">
      <c r="C4" s="4" t="s">
        <v>140</v>
      </c>
      <c r="D4" s="5"/>
      <c r="E4" s="6"/>
      <c r="F4" s="6"/>
      <c r="G4" s="6"/>
      <c r="H4" s="65"/>
      <c r="I4" s="6"/>
      <c r="J4" s="7"/>
      <c r="K4" s="125"/>
      <c r="L4" s="125"/>
      <c r="M4" s="125"/>
      <c r="N4" s="125"/>
      <c r="O4" s="125"/>
      <c r="P4" s="125"/>
      <c r="Q4" s="125"/>
      <c r="R4" s="7"/>
      <c r="S4" s="7"/>
      <c r="T4" s="7"/>
      <c r="U4" s="7"/>
      <c r="V4" s="7"/>
    </row>
    <row r="5" spans="1:22" s="3" customFormat="1" ht="15" customHeight="1" x14ac:dyDescent="0.2">
      <c r="C5" s="4" t="s">
        <v>141</v>
      </c>
      <c r="D5" s="5"/>
      <c r="E5" s="6"/>
      <c r="F5" s="6"/>
      <c r="G5" s="6"/>
      <c r="H5" s="65"/>
      <c r="I5" s="6"/>
      <c r="J5" s="7"/>
      <c r="K5" s="125"/>
      <c r="L5" s="125"/>
      <c r="M5" s="125"/>
      <c r="N5" s="125"/>
      <c r="O5" s="125"/>
      <c r="P5" s="125"/>
      <c r="Q5" s="125"/>
      <c r="R5" s="7"/>
      <c r="S5" s="7"/>
      <c r="T5" s="7"/>
      <c r="U5" s="7"/>
      <c r="V5" s="7"/>
    </row>
    <row r="6" spans="1:22" s="3" customFormat="1" ht="15" customHeight="1" x14ac:dyDescent="0.2">
      <c r="C6" s="4" t="s">
        <v>142</v>
      </c>
      <c r="D6" s="5"/>
      <c r="E6" s="6"/>
      <c r="F6" s="6"/>
      <c r="G6" s="6"/>
      <c r="H6" s="65"/>
      <c r="I6" s="6"/>
      <c r="J6" s="7"/>
      <c r="K6" s="125"/>
      <c r="L6" s="125"/>
      <c r="M6" s="125"/>
      <c r="N6" s="125"/>
      <c r="O6" s="125"/>
      <c r="P6" s="125"/>
      <c r="Q6" s="125"/>
      <c r="R6" s="7"/>
      <c r="S6" s="7"/>
      <c r="T6" s="7"/>
      <c r="U6" s="7"/>
      <c r="V6" s="7"/>
    </row>
    <row r="7" spans="1:22" s="3" customFormat="1" ht="15" customHeight="1" x14ac:dyDescent="0.2">
      <c r="C7" s="4" t="s">
        <v>143</v>
      </c>
      <c r="D7" s="5"/>
      <c r="E7" s="6"/>
      <c r="F7" s="6"/>
      <c r="G7" s="6"/>
      <c r="H7" s="65"/>
      <c r="I7" s="6"/>
      <c r="J7" s="7"/>
      <c r="K7" s="125"/>
      <c r="L7" s="125"/>
      <c r="M7" s="125"/>
      <c r="N7" s="125"/>
      <c r="O7" s="125"/>
      <c r="P7" s="125"/>
      <c r="Q7" s="125"/>
      <c r="R7" s="7"/>
      <c r="S7" s="7"/>
      <c r="T7" s="7"/>
      <c r="U7" s="7"/>
      <c r="V7" s="7"/>
    </row>
    <row r="8" spans="1:22" s="3" customFormat="1" ht="12" customHeight="1" x14ac:dyDescent="0.2">
      <c r="C8" s="4"/>
      <c r="D8" s="5"/>
      <c r="E8" s="6"/>
      <c r="F8" s="6"/>
      <c r="G8" s="125"/>
      <c r="H8" s="126"/>
      <c r="I8" s="125"/>
      <c r="J8" s="125"/>
      <c r="K8" s="125"/>
      <c r="L8" s="125"/>
      <c r="M8" s="125"/>
      <c r="N8" s="125"/>
      <c r="O8" s="125"/>
      <c r="P8" s="125"/>
      <c r="Q8" s="125"/>
      <c r="R8" s="7"/>
      <c r="S8" s="7"/>
      <c r="T8" s="7"/>
      <c r="U8" s="7"/>
      <c r="V8" s="7"/>
    </row>
    <row r="9" spans="1:22" s="3" customFormat="1" ht="15" customHeight="1" x14ac:dyDescent="0.25">
      <c r="A9" s="73" t="s">
        <v>111</v>
      </c>
      <c r="B9" s="73"/>
      <c r="C9" s="225" t="s">
        <v>124</v>
      </c>
      <c r="D9" s="226"/>
      <c r="E9" s="226"/>
      <c r="F9" s="227"/>
      <c r="G9" s="127"/>
      <c r="H9" s="128"/>
      <c r="I9" s="128"/>
      <c r="J9" s="125"/>
      <c r="K9" s="125"/>
      <c r="L9" s="125"/>
      <c r="M9" s="125"/>
      <c r="N9" s="125"/>
      <c r="O9" s="125"/>
      <c r="P9" s="125"/>
      <c r="Q9" s="125"/>
      <c r="R9" s="7"/>
      <c r="S9" s="7"/>
      <c r="T9" s="7"/>
      <c r="U9" s="7"/>
      <c r="V9" s="7"/>
    </row>
    <row r="10" spans="1:22" s="68" customFormat="1" ht="2.25" customHeight="1" x14ac:dyDescent="0.25">
      <c r="A10" s="111"/>
      <c r="B10" s="111"/>
      <c r="C10" s="113"/>
      <c r="D10" s="13"/>
      <c r="E10" s="13"/>
      <c r="F10" s="13"/>
      <c r="G10" s="129"/>
      <c r="H10" s="130"/>
      <c r="I10" s="129"/>
      <c r="J10" s="129"/>
      <c r="K10" s="129"/>
      <c r="L10" s="129"/>
      <c r="M10" s="129"/>
      <c r="N10" s="129"/>
      <c r="O10" s="129"/>
      <c r="P10" s="129"/>
      <c r="Q10" s="129"/>
      <c r="R10" s="69"/>
      <c r="S10" s="69"/>
      <c r="T10" s="69"/>
      <c r="U10" s="69"/>
      <c r="V10" s="69"/>
    </row>
    <row r="11" spans="1:22" s="3" customFormat="1" ht="15" customHeight="1" x14ac:dyDescent="0.25">
      <c r="A11" s="73" t="s">
        <v>112</v>
      </c>
      <c r="B11" s="73"/>
      <c r="C11" s="77">
        <v>60</v>
      </c>
      <c r="D11" s="115" t="s">
        <v>129</v>
      </c>
      <c r="E11" s="112"/>
      <c r="F11" s="116"/>
      <c r="G11" s="7"/>
      <c r="H11" s="137" t="s">
        <v>139</v>
      </c>
      <c r="I11" s="138" t="s">
        <v>134</v>
      </c>
      <c r="J11" s="7"/>
      <c r="K11" s="230" t="s">
        <v>138</v>
      </c>
      <c r="L11" s="230"/>
      <c r="M11" s="230"/>
      <c r="N11" s="125"/>
      <c r="O11" s="125"/>
      <c r="P11" s="125"/>
      <c r="Q11" s="125"/>
      <c r="R11" s="7"/>
      <c r="S11" s="7"/>
      <c r="T11" s="7"/>
      <c r="U11" s="7"/>
      <c r="V11" s="7"/>
    </row>
    <row r="12" spans="1:22" s="8" customFormat="1" ht="2.25" customHeight="1" x14ac:dyDescent="0.25">
      <c r="A12" s="70"/>
      <c r="B12" s="70"/>
      <c r="C12" s="114"/>
      <c r="F12" s="9"/>
      <c r="G12" s="9"/>
      <c r="H12" s="9"/>
      <c r="I12" s="9"/>
      <c r="J12" s="9"/>
      <c r="K12" s="139"/>
      <c r="L12" s="139"/>
      <c r="M12" s="139"/>
      <c r="N12" s="131"/>
      <c r="O12" s="131"/>
      <c r="P12" s="131"/>
      <c r="Q12" s="131"/>
      <c r="R12" s="9"/>
      <c r="S12" s="9"/>
      <c r="T12" s="9"/>
      <c r="U12" s="9"/>
      <c r="V12" s="9"/>
    </row>
    <row r="13" spans="1:22" s="10" customFormat="1" ht="15.75" x14ac:dyDescent="0.25">
      <c r="A13" s="73" t="s">
        <v>113</v>
      </c>
      <c r="B13" s="73"/>
      <c r="C13" s="77">
        <v>20</v>
      </c>
      <c r="D13" s="110" t="s">
        <v>130</v>
      </c>
      <c r="F13" s="11"/>
      <c r="G13" s="140" t="s">
        <v>131</v>
      </c>
      <c r="H13" s="2">
        <f>IF(C13&lt;10,"Rule75",C13)</f>
        <v>20</v>
      </c>
      <c r="I13" s="141" t="str">
        <f>IF(C11+C13&gt;=75,"Rule75","Nope")</f>
        <v>Rule75</v>
      </c>
      <c r="J13" s="11"/>
      <c r="K13" s="142" t="s">
        <v>136</v>
      </c>
      <c r="L13" s="143">
        <v>10</v>
      </c>
      <c r="M13" s="144" t="str">
        <f>IF(AND(C11&gt;=50,C11&lt;=54),"Need 10",IF(C11&gt;=55,"Need 5","Nay"))</f>
        <v>Need 5</v>
      </c>
      <c r="N13" s="132"/>
      <c r="O13" s="132"/>
      <c r="P13" s="132"/>
      <c r="Q13" s="132"/>
      <c r="R13" s="11"/>
      <c r="S13" s="11"/>
      <c r="T13" s="11"/>
      <c r="U13" s="11"/>
      <c r="V13" s="11"/>
    </row>
    <row r="14" spans="1:22" s="12" customFormat="1" ht="2.25" customHeight="1" x14ac:dyDescent="0.25">
      <c r="A14" s="71"/>
      <c r="B14" s="71"/>
      <c r="C14" s="13"/>
      <c r="D14" s="13"/>
      <c r="E14" s="13"/>
      <c r="F14" s="117"/>
      <c r="G14" s="145"/>
      <c r="H14" s="146"/>
      <c r="I14" s="146"/>
      <c r="J14" s="14"/>
      <c r="K14" s="147"/>
      <c r="L14" s="148"/>
      <c r="M14" s="148"/>
      <c r="N14" s="133"/>
      <c r="O14" s="133"/>
      <c r="P14" s="133"/>
      <c r="Q14" s="133"/>
      <c r="R14" s="14"/>
      <c r="S14" s="14"/>
      <c r="T14" s="14"/>
      <c r="U14" s="14"/>
      <c r="V14" s="14"/>
    </row>
    <row r="15" spans="1:22" s="10" customFormat="1" ht="15.75" x14ac:dyDescent="0.25">
      <c r="A15" s="73" t="s">
        <v>114</v>
      </c>
      <c r="B15" s="73"/>
      <c r="C15" s="225" t="s">
        <v>192</v>
      </c>
      <c r="D15" s="226"/>
      <c r="E15" s="226"/>
      <c r="F15" s="227"/>
      <c r="G15" s="149" t="s">
        <v>132</v>
      </c>
      <c r="H15" s="9" t="str">
        <f>IF(AND(H51="Group 2",H13="Rule75"),"Rule75","Nope")</f>
        <v>Nope</v>
      </c>
      <c r="I15" s="9" t="str">
        <f>IF(AND(H13="Rule75",H15="Rule75",I13="Rule75"),"Rule75","Nope")</f>
        <v>Nope</v>
      </c>
      <c r="J15" s="11"/>
      <c r="K15" s="142" t="s">
        <v>137</v>
      </c>
      <c r="L15" s="143">
        <v>5</v>
      </c>
      <c r="M15" s="144" t="str">
        <f>IF(M13="Need 5","100%",IF(AND(M13="Need 10",C13&gt;=10),"100%","N/A"))</f>
        <v>100%</v>
      </c>
      <c r="N15" s="132"/>
      <c r="O15" s="132"/>
      <c r="P15" s="132"/>
      <c r="Q15" s="132"/>
      <c r="R15" s="11"/>
      <c r="S15" s="11"/>
      <c r="T15" s="11"/>
      <c r="U15" s="11"/>
      <c r="V15" s="11"/>
    </row>
    <row r="16" spans="1:22" s="76" customFormat="1" ht="16.5" customHeight="1" x14ac:dyDescent="0.25">
      <c r="A16" s="74"/>
      <c r="B16" s="74"/>
      <c r="C16" s="13"/>
      <c r="D16" s="13"/>
      <c r="E16" s="13"/>
      <c r="F16" s="117"/>
      <c r="G16" s="150"/>
      <c r="H16" s="151"/>
      <c r="I16" s="152" t="s">
        <v>133</v>
      </c>
      <c r="J16" s="75"/>
      <c r="K16" s="153"/>
      <c r="L16" s="154">
        <f>IFERROR(IF(AND(H51="Group 1",M15="N/A"),"N/A",I17),"N/A")</f>
        <v>1</v>
      </c>
      <c r="M16" s="153"/>
      <c r="N16" s="134"/>
      <c r="O16" s="134"/>
      <c r="P16" s="134"/>
      <c r="Q16" s="134"/>
      <c r="R16" s="75"/>
      <c r="S16" s="75"/>
      <c r="T16" s="75"/>
      <c r="U16" s="75"/>
      <c r="V16" s="75"/>
    </row>
    <row r="17" spans="1:23" ht="17.25" customHeight="1" x14ac:dyDescent="0.2">
      <c r="A17" s="72"/>
      <c r="B17" s="72"/>
      <c r="C17" s="242" t="s">
        <v>128</v>
      </c>
      <c r="D17" s="242"/>
      <c r="E17" s="242"/>
      <c r="F17" s="242"/>
      <c r="G17" s="242"/>
      <c r="H17" s="106">
        <f>IFERROR(IF(AND(H51="Group 1",M15="N/A"),"N/A",I17),"N/A")</f>
        <v>1</v>
      </c>
      <c r="I17" s="155">
        <f>IF(H51="Group 1","100%",IF(AND(H51="Group 2",I15="Rule75"),LOOKUP(10,C56:C66,D56:D66),IF(AND(H51="Group 2",I15="Nope"),LOOKUP(C13,C56:C66,D56:D66),IF(H51="Group 3",'G3'!E16,TRUE))))</f>
        <v>1</v>
      </c>
      <c r="J17" s="15"/>
      <c r="K17" s="136"/>
      <c r="M17" s="136"/>
      <c r="W17" s="2"/>
    </row>
    <row r="18" spans="1:23" ht="16.5" customHeight="1" thickBot="1" x14ac:dyDescent="0.25"/>
    <row r="19" spans="1:23" ht="30" customHeight="1" thickTop="1" x14ac:dyDescent="0.2">
      <c r="C19" s="92"/>
      <c r="D19" s="93" t="s">
        <v>0</v>
      </c>
      <c r="E19" s="94" t="s">
        <v>1</v>
      </c>
      <c r="F19" s="243" t="s">
        <v>2</v>
      </c>
      <c r="G19" s="244"/>
      <c r="H19" s="95" t="s">
        <v>3</v>
      </c>
      <c r="I19" s="96" t="s">
        <v>4</v>
      </c>
      <c r="J19" s="16" t="s">
        <v>5</v>
      </c>
    </row>
    <row r="20" spans="1:23" ht="15.75" x14ac:dyDescent="0.25">
      <c r="C20" s="97" t="s">
        <v>6</v>
      </c>
      <c r="D20" s="98">
        <f>VLOOKUP(J20, G70:I190, 2, FALSE)</f>
        <v>264.76</v>
      </c>
      <c r="E20" s="99">
        <f>VLOOKUP(J20, G70:I190, 3, FALSE)</f>
        <v>596.74</v>
      </c>
      <c r="F20" s="245">
        <f>IF(D20&lt;=(H17*E20), D20, ROUND(H17*E20,2))</f>
        <v>264.76</v>
      </c>
      <c r="G20" s="246"/>
      <c r="H20" s="100" t="str">
        <f t="shared" ref="H20:H30" si="0">IF(D20-F20&gt;0,D20-F20," ")</f>
        <v xml:space="preserve"> </v>
      </c>
      <c r="I20" s="101"/>
      <c r="J20" s="2" t="str">
        <f>CONCATENATE(C15," ",C20)</f>
        <v>CORE/UC Medicare PPO U</v>
      </c>
    </row>
    <row r="21" spans="1:23" ht="15.75" x14ac:dyDescent="0.25">
      <c r="C21" s="97" t="s">
        <v>7</v>
      </c>
      <c r="D21" s="98">
        <f>VLOOKUP(J21, G71:I190, 2, FALSE)</f>
        <v>476.57</v>
      </c>
      <c r="E21" s="99">
        <f>VLOOKUP(J21, G71:I190, 3, FALSE)</f>
        <v>1074.1300000000001</v>
      </c>
      <c r="F21" s="228">
        <f>IF(D21&lt;=(H17*E21), D21, ROUND(H17*E21,2))</f>
        <v>476.57</v>
      </c>
      <c r="G21" s="229"/>
      <c r="H21" s="102" t="str">
        <f t="shared" si="0"/>
        <v xml:space="preserve"> </v>
      </c>
      <c r="I21" s="103"/>
      <c r="J21" s="2" t="str">
        <f>CONCATENATE(C15," ",C21)</f>
        <v>CORE/UC Medicare PPO UC</v>
      </c>
    </row>
    <row r="22" spans="1:23" ht="15.75" x14ac:dyDescent="0.25">
      <c r="C22" s="97" t="s">
        <v>8</v>
      </c>
      <c r="D22" s="98">
        <f>VLOOKUP(J22, G72:I190, 2, FALSE)</f>
        <v>556</v>
      </c>
      <c r="E22" s="99">
        <f>VLOOKUP(J22, G72:I190, 3, FALSE)</f>
        <v>1201.6300000000001</v>
      </c>
      <c r="F22" s="228">
        <f>IF(D22&lt;=(H17*E22), D22, ROUND(H17*E22,2))</f>
        <v>556</v>
      </c>
      <c r="G22" s="229"/>
      <c r="H22" s="102" t="str">
        <f t="shared" si="0"/>
        <v xml:space="preserve"> </v>
      </c>
      <c r="I22" s="103"/>
      <c r="J22" s="2" t="str">
        <f>CONCATENATE(C15," ",C22)</f>
        <v>CORE/UC Medicare PPO UA</v>
      </c>
    </row>
    <row r="23" spans="1:23" ht="15.75" x14ac:dyDescent="0.25">
      <c r="C23" s="97" t="s">
        <v>9</v>
      </c>
      <c r="D23" s="98">
        <f>VLOOKUP(J23, G73:I190, 2, FALSE)</f>
        <v>767.81</v>
      </c>
      <c r="E23" s="99">
        <f>VLOOKUP(J23, G73:I190, 3, FALSE)</f>
        <v>1679.02</v>
      </c>
      <c r="F23" s="228">
        <f>IF(D23&lt;=(H17*E23), D23, ROUND(H17*E23,2))</f>
        <v>767.81</v>
      </c>
      <c r="G23" s="229"/>
      <c r="H23" s="102" t="str">
        <f t="shared" si="0"/>
        <v xml:space="preserve"> </v>
      </c>
      <c r="I23" s="103"/>
      <c r="J23" s="2" t="str">
        <f>CONCATENATE(C15," ",C23)</f>
        <v>CORE/UC Medicare PPO UAC</v>
      </c>
    </row>
    <row r="24" spans="1:23" ht="15.75" x14ac:dyDescent="0.25">
      <c r="C24" s="97" t="s">
        <v>10</v>
      </c>
      <c r="D24" s="98" t="str">
        <f>VLOOKUP(J24, G74:I190, 2, FALSE)</f>
        <v>N/A</v>
      </c>
      <c r="E24" s="99" t="str">
        <f>VLOOKUP(J24, G74:I190, 3, FALSE)</f>
        <v>N/A</v>
      </c>
      <c r="F24" s="228" t="e">
        <f>IF(D24&lt;=(H17*E24), D24, ROUND(H17*E24,2))</f>
        <v>#VALUE!</v>
      </c>
      <c r="G24" s="229"/>
      <c r="H24" s="102" t="e">
        <f t="shared" si="0"/>
        <v>#VALUE!</v>
      </c>
      <c r="I24" s="103" t="e">
        <f>IF(H24=" ",IF(ROUND(H17*E24,2)-D24&lt;(D69),ROUND(H17*E24,2)-D24,(D69))," ")</f>
        <v>#VALUE!</v>
      </c>
      <c r="J24" s="2" t="str">
        <f>CONCATENATE(C15," ",C24)</f>
        <v>CORE/UC Medicare PPO M</v>
      </c>
    </row>
    <row r="25" spans="1:23" ht="15.75" x14ac:dyDescent="0.25">
      <c r="C25" s="97" t="s">
        <v>11</v>
      </c>
      <c r="D25" s="98" t="str">
        <f>VLOOKUP(J25, G75:I190, 2, FALSE)</f>
        <v>N/A</v>
      </c>
      <c r="E25" s="99" t="str">
        <f>VLOOKUP(J25, G75:I190, 3, FALSE)</f>
        <v>N/A</v>
      </c>
      <c r="F25" s="228" t="e">
        <f>IF(D25&lt;=(H17*E25), D25, ROUND(H17*E25,2))</f>
        <v>#VALUE!</v>
      </c>
      <c r="G25" s="229"/>
      <c r="H25" s="102" t="e">
        <f t="shared" si="0"/>
        <v>#VALUE!</v>
      </c>
      <c r="I25" s="103" t="e">
        <f>IF(H25=" ",IF(ROUND(H17*E25,2)-D25&lt;(D70),ROUND(H17*E25,2)-D25,(D70))," ")</f>
        <v>#VALUE!</v>
      </c>
      <c r="J25" s="2" t="str">
        <f>CONCATENATE(C15," ",C25)</f>
        <v>CORE/UC Medicare PPO MM</v>
      </c>
    </row>
    <row r="26" spans="1:23" ht="15.75" x14ac:dyDescent="0.25">
      <c r="C26" s="97" t="s">
        <v>12</v>
      </c>
      <c r="D26" s="98">
        <f>VLOOKUP(J26, G76:I190, 2, FALSE)</f>
        <v>661.66</v>
      </c>
      <c r="E26" s="99">
        <f>VLOOKUP(J26, G76:I190, 3, FALSE)</f>
        <v>810.61</v>
      </c>
      <c r="F26" s="228">
        <f>IF(D26&lt;=(H17*E26), D26, ROUND(H17*E26,2))</f>
        <v>661.66</v>
      </c>
      <c r="G26" s="229"/>
      <c r="H26" s="102" t="str">
        <f t="shared" si="0"/>
        <v xml:space="preserve"> </v>
      </c>
      <c r="I26" s="103">
        <f>IF(H26=" ",IF(ROUND(H17*E26,2)-D26&lt;(D71),ROUND(H17*E26,2)-D26,(D71))," ")</f>
        <v>148.95000000000005</v>
      </c>
      <c r="J26" s="2" t="str">
        <f>CONCATENATE(C15," ",C26)</f>
        <v>CORE/UC Medicare PPO MC</v>
      </c>
    </row>
    <row r="27" spans="1:23" ht="15.75" x14ac:dyDescent="0.25">
      <c r="C27" s="97" t="s">
        <v>13</v>
      </c>
      <c r="D27" s="98">
        <f>VLOOKUP(J27, G77:I190, 2, FALSE)</f>
        <v>741.09</v>
      </c>
      <c r="E27" s="99">
        <f>VLOOKUP(J27, G77:I190, 3, FALSE)</f>
        <v>938.11</v>
      </c>
      <c r="F27" s="228">
        <f>IF(D27&lt;=(H17*E27), D27, ROUND(H17*E27,2))</f>
        <v>741.09</v>
      </c>
      <c r="G27" s="229"/>
      <c r="H27" s="102" t="str">
        <f t="shared" si="0"/>
        <v xml:space="preserve"> </v>
      </c>
      <c r="I27" s="103">
        <f>IF(H27=" ",IF(ROUND(H17*E27,2)-D27&lt;(D72),ROUND(H17*E27,2)-D27,(D72))," ")</f>
        <v>170.1</v>
      </c>
      <c r="J27" s="2" t="str">
        <f>CONCATENATE(C15," ",C27)</f>
        <v>CORE/UC Medicare PPO MA</v>
      </c>
    </row>
    <row r="28" spans="1:23" ht="15.75" x14ac:dyDescent="0.25">
      <c r="C28" s="97" t="s">
        <v>14</v>
      </c>
      <c r="D28" s="98">
        <f>VLOOKUP(J28, G78:I190, 2, FALSE)</f>
        <v>952.9</v>
      </c>
      <c r="E28" s="99">
        <f>VLOOKUP(J28, G78:I190, 3, FALSE)</f>
        <v>1415.5</v>
      </c>
      <c r="F28" s="228">
        <f>IF(D28&lt;=(H17*E28), D28, ROUND(H17*E28,2))</f>
        <v>952.9</v>
      </c>
      <c r="G28" s="229"/>
      <c r="H28" s="102" t="str">
        <f t="shared" si="0"/>
        <v xml:space="preserve"> </v>
      </c>
      <c r="I28" s="103">
        <f>IF(H28=" ",IF(ROUND(H17*E28,2)-D28&lt;(D73),ROUND(H17*E28,2)-D28,(D73))," ")</f>
        <v>170.1</v>
      </c>
      <c r="J28" s="2" t="str">
        <f>CONCATENATE(C15," ",C28)</f>
        <v>CORE/UC Medicare PPO MAC</v>
      </c>
    </row>
    <row r="29" spans="1:23" ht="15.75" x14ac:dyDescent="0.25">
      <c r="C29" s="97" t="s">
        <v>15</v>
      </c>
      <c r="D29" s="98" t="str">
        <f>VLOOKUP(J29, G79:I190, 2, FALSE)</f>
        <v>N/A</v>
      </c>
      <c r="E29" s="99" t="str">
        <f>VLOOKUP(J29, G79:I190, 3, FALSE)</f>
        <v>N/A</v>
      </c>
      <c r="F29" s="228" t="e">
        <f>IF(D29&lt;=(H17*E29), D29, ROUND(H17*E29,2))</f>
        <v>#VALUE!</v>
      </c>
      <c r="G29" s="229"/>
      <c r="H29" s="102" t="e">
        <f t="shared" si="0"/>
        <v>#VALUE!</v>
      </c>
      <c r="I29" s="103" t="e">
        <f>IF(H29=" ",IF(ROUND(H17*E29,2)-D29&lt;(D74),ROUND(H17*E29,2)-D29,(D74))," ")</f>
        <v>#VALUE!</v>
      </c>
      <c r="J29" s="2" t="str">
        <f>CONCATENATE(C15," ",C29)</f>
        <v>CORE/UC Medicare PPO MMM</v>
      </c>
    </row>
    <row r="30" spans="1:23" ht="16.5" thickBot="1" x14ac:dyDescent="0.3">
      <c r="C30" s="97" t="s">
        <v>16</v>
      </c>
      <c r="D30" s="98">
        <f>VLOOKUP(J30, G80:I190, 2, FALSE)</f>
        <v>1111.51</v>
      </c>
      <c r="E30" s="99">
        <f>VLOOKUP(J30, G80:I190, 3, FALSE)</f>
        <v>1143.83</v>
      </c>
      <c r="F30" s="228">
        <f>IF(D30&lt;=(H17*E30), D30, ROUND(H17*E30,2))</f>
        <v>1111.51</v>
      </c>
      <c r="G30" s="229"/>
      <c r="H30" s="104" t="str">
        <f t="shared" si="0"/>
        <v xml:space="preserve"> </v>
      </c>
      <c r="I30" s="105">
        <f>IF(H30=" ",IF(ROUND(H17*E30,2)-D30&lt;(D75),ROUND(H17*E30,2)-D30,(D75))," ")</f>
        <v>32.319999999999936</v>
      </c>
      <c r="J30" s="2" t="str">
        <f>CONCATENATE(C15," ",C30)</f>
        <v>CORE/UC Medicare PPO MMC</v>
      </c>
    </row>
    <row r="31" spans="1:23" ht="16.5" customHeight="1" thickTop="1" x14ac:dyDescent="0.2"/>
    <row r="32" spans="1:23" ht="27.75" customHeight="1" x14ac:dyDescent="0.2">
      <c r="C32" s="240" t="s">
        <v>246</v>
      </c>
      <c r="D32" s="241"/>
      <c r="E32" s="241"/>
      <c r="F32" s="241"/>
      <c r="G32" s="241"/>
      <c r="H32" s="241"/>
      <c r="I32" s="241"/>
    </row>
    <row r="33" spans="1:17" s="2" customFormat="1" ht="16.5" customHeight="1" x14ac:dyDescent="0.2">
      <c r="E33" s="17"/>
      <c r="F33" s="17"/>
      <c r="K33" s="118"/>
      <c r="L33" s="118"/>
      <c r="M33" s="118"/>
      <c r="N33" s="118"/>
      <c r="O33" s="118"/>
      <c r="P33" s="118"/>
      <c r="Q33" s="118"/>
    </row>
    <row r="34" spans="1:17" s="2" customFormat="1" ht="14.1" customHeight="1" x14ac:dyDescent="0.2">
      <c r="C34" s="18" t="s">
        <v>17</v>
      </c>
      <c r="D34" s="19" t="s">
        <v>18</v>
      </c>
      <c r="E34" s="20"/>
      <c r="F34" s="20"/>
      <c r="G34" s="21"/>
      <c r="H34" s="236" t="s">
        <v>19</v>
      </c>
      <c r="I34" s="237"/>
      <c r="K34" s="118"/>
      <c r="L34" s="118"/>
      <c r="M34" s="118"/>
      <c r="N34" s="118"/>
      <c r="O34" s="118"/>
      <c r="P34" s="118"/>
      <c r="Q34" s="118"/>
    </row>
    <row r="35" spans="1:17" s="2" customFormat="1" ht="14.1" customHeight="1" x14ac:dyDescent="0.2">
      <c r="C35" s="22"/>
      <c r="D35" s="19" t="s">
        <v>20</v>
      </c>
      <c r="E35" s="20"/>
      <c r="F35" s="20"/>
      <c r="G35" s="21"/>
      <c r="H35" s="238" t="s">
        <v>21</v>
      </c>
      <c r="I35" s="239"/>
      <c r="K35" s="118"/>
      <c r="L35" s="118"/>
      <c r="M35" s="118"/>
      <c r="N35" s="118"/>
      <c r="O35" s="118"/>
      <c r="P35" s="118"/>
      <c r="Q35" s="118"/>
    </row>
    <row r="36" spans="1:17" s="2" customFormat="1" ht="14.1" customHeight="1" x14ac:dyDescent="0.2">
      <c r="C36" s="22"/>
      <c r="D36" s="19" t="s">
        <v>22</v>
      </c>
      <c r="E36" s="20"/>
      <c r="F36" s="20"/>
      <c r="G36" s="21"/>
      <c r="H36" s="238" t="s">
        <v>23</v>
      </c>
      <c r="I36" s="239"/>
      <c r="K36" s="118"/>
      <c r="L36" s="118"/>
      <c r="M36" s="118"/>
      <c r="N36" s="118"/>
      <c r="O36" s="118"/>
      <c r="P36" s="118"/>
      <c r="Q36" s="118"/>
    </row>
    <row r="37" spans="1:17" s="2" customFormat="1" ht="14.1" customHeight="1" x14ac:dyDescent="0.2">
      <c r="C37" s="22"/>
      <c r="D37" s="19" t="s">
        <v>24</v>
      </c>
      <c r="E37" s="20"/>
      <c r="F37" s="20"/>
      <c r="G37" s="21"/>
      <c r="H37" s="238" t="s">
        <v>25</v>
      </c>
      <c r="I37" s="239"/>
      <c r="K37" s="118"/>
      <c r="L37" s="118"/>
      <c r="M37" s="118"/>
      <c r="N37" s="118"/>
      <c r="O37" s="118"/>
      <c r="P37" s="118"/>
      <c r="Q37" s="118"/>
    </row>
    <row r="38" spans="1:17" s="2" customFormat="1" ht="14.1" customHeight="1" x14ac:dyDescent="0.2">
      <c r="C38" s="22"/>
      <c r="D38" s="19" t="s">
        <v>26</v>
      </c>
      <c r="E38" s="20"/>
      <c r="F38" s="20"/>
      <c r="G38" s="21"/>
      <c r="H38" s="232" t="s">
        <v>27</v>
      </c>
      <c r="I38" s="233"/>
      <c r="K38" s="118"/>
      <c r="L38" s="118"/>
      <c r="M38" s="118"/>
      <c r="N38" s="118"/>
      <c r="O38" s="118"/>
      <c r="P38" s="118"/>
      <c r="Q38" s="118"/>
    </row>
    <row r="39" spans="1:17" s="2" customFormat="1" ht="14.1" customHeight="1" x14ac:dyDescent="0.2">
      <c r="C39" s="22"/>
      <c r="D39" s="19" t="s">
        <v>28</v>
      </c>
      <c r="E39" s="20"/>
      <c r="F39" s="20"/>
      <c r="G39" s="21"/>
      <c r="H39" s="20"/>
      <c r="I39" s="20"/>
      <c r="K39" s="118"/>
      <c r="L39" s="118"/>
      <c r="M39" s="118"/>
      <c r="N39" s="118"/>
      <c r="O39" s="118"/>
      <c r="P39" s="118"/>
      <c r="Q39" s="118"/>
    </row>
    <row r="40" spans="1:17" s="2" customFormat="1" ht="14.1" customHeight="1" x14ac:dyDescent="0.2">
      <c r="C40" s="22"/>
      <c r="D40" s="19" t="s">
        <v>29</v>
      </c>
      <c r="E40" s="20"/>
      <c r="F40" s="20"/>
      <c r="G40" s="21"/>
      <c r="H40" s="20"/>
      <c r="I40" s="20"/>
      <c r="K40" s="118"/>
      <c r="L40" s="118"/>
      <c r="M40" s="118"/>
      <c r="N40" s="118"/>
      <c r="O40" s="118"/>
      <c r="P40" s="118"/>
      <c r="Q40" s="118"/>
    </row>
    <row r="41" spans="1:17" s="2" customFormat="1" ht="14.1" customHeight="1" x14ac:dyDescent="0.2">
      <c r="C41" s="22"/>
      <c r="D41" s="19" t="s">
        <v>30</v>
      </c>
      <c r="E41" s="20"/>
      <c r="F41" s="20"/>
      <c r="G41" s="21"/>
      <c r="H41" s="20"/>
      <c r="I41" s="20"/>
      <c r="K41" s="118"/>
      <c r="L41" s="118"/>
      <c r="M41" s="118"/>
      <c r="N41" s="118"/>
      <c r="O41" s="118"/>
      <c r="P41" s="118"/>
      <c r="Q41" s="118"/>
    </row>
    <row r="42" spans="1:17" s="2" customFormat="1" ht="14.1" customHeight="1" x14ac:dyDescent="0.2">
      <c r="C42" s="22"/>
      <c r="D42" s="19" t="s">
        <v>31</v>
      </c>
      <c r="E42" s="20"/>
      <c r="F42" s="20"/>
      <c r="G42" s="21"/>
      <c r="H42" s="20"/>
      <c r="I42" s="20"/>
      <c r="K42" s="118"/>
      <c r="L42" s="118"/>
      <c r="M42" s="118"/>
      <c r="N42" s="118"/>
      <c r="O42" s="118"/>
      <c r="P42" s="118"/>
      <c r="Q42" s="118"/>
    </row>
    <row r="43" spans="1:17" s="2" customFormat="1" ht="14.1" customHeight="1" x14ac:dyDescent="0.2">
      <c r="C43" s="22"/>
      <c r="D43" s="135" t="s">
        <v>32</v>
      </c>
      <c r="E43" s="20"/>
      <c r="F43" s="20"/>
      <c r="G43" s="21"/>
      <c r="H43" s="20"/>
      <c r="I43" s="20"/>
      <c r="K43" s="118"/>
      <c r="L43" s="118"/>
      <c r="M43" s="118"/>
      <c r="N43" s="118"/>
      <c r="O43" s="118"/>
      <c r="P43" s="118"/>
      <c r="Q43" s="118"/>
    </row>
    <row r="44" spans="1:17" s="2" customFormat="1" ht="14.1" customHeight="1" x14ac:dyDescent="0.2">
      <c r="C44" s="22"/>
      <c r="D44" s="19" t="s">
        <v>33</v>
      </c>
      <c r="E44" s="20"/>
      <c r="F44" s="20"/>
      <c r="G44" s="21"/>
      <c r="H44" s="20"/>
      <c r="I44" s="20"/>
      <c r="K44" s="118"/>
      <c r="L44" s="118"/>
      <c r="M44" s="118"/>
      <c r="N44" s="118"/>
      <c r="O44" s="118"/>
      <c r="P44" s="118"/>
      <c r="Q44" s="118"/>
    </row>
    <row r="45" spans="1:17" s="2" customFormat="1" x14ac:dyDescent="0.2">
      <c r="A45" s="23"/>
      <c r="B45" s="23"/>
      <c r="C45" s="21"/>
      <c r="D45" s="135" t="s">
        <v>34</v>
      </c>
      <c r="E45" s="21"/>
      <c r="F45" s="21"/>
      <c r="G45" s="21"/>
      <c r="H45" s="21"/>
      <c r="I45" s="21"/>
      <c r="K45" s="118"/>
      <c r="L45" s="118"/>
      <c r="M45" s="118"/>
      <c r="N45" s="118"/>
      <c r="O45" s="118"/>
      <c r="P45" s="118"/>
      <c r="Q45" s="118"/>
    </row>
    <row r="46" spans="1:17" s="2" customFormat="1" ht="16.5" customHeight="1" x14ac:dyDescent="0.2">
      <c r="A46" s="23"/>
      <c r="B46" s="23"/>
      <c r="C46" s="23"/>
      <c r="D46" s="24"/>
      <c r="E46" s="23"/>
      <c r="F46" s="23"/>
      <c r="G46" s="23"/>
      <c r="H46" s="23"/>
      <c r="I46" s="23"/>
      <c r="K46" s="118"/>
      <c r="L46" s="118"/>
      <c r="M46" s="118"/>
      <c r="N46" s="118"/>
      <c r="O46" s="118"/>
      <c r="P46" s="118"/>
      <c r="Q46" s="118"/>
    </row>
    <row r="47" spans="1:17" s="66" customFormat="1" ht="12.75" customHeight="1" x14ac:dyDescent="0.2">
      <c r="C47" s="231" t="s">
        <v>204</v>
      </c>
      <c r="D47" s="231"/>
      <c r="E47" s="231"/>
      <c r="F47" s="231"/>
      <c r="G47" s="231"/>
      <c r="H47" s="231"/>
      <c r="I47" s="231"/>
      <c r="K47" s="118"/>
      <c r="L47" s="118"/>
      <c r="M47" s="118"/>
      <c r="N47" s="118"/>
      <c r="O47" s="118"/>
      <c r="P47" s="118"/>
      <c r="Q47" s="118"/>
    </row>
    <row r="48" spans="1:17" s="118" customFormat="1" ht="16.5" customHeight="1" x14ac:dyDescent="0.2"/>
    <row r="49" spans="1:11" s="118" customFormat="1" ht="89.25" customHeight="1" x14ac:dyDescent="0.2"/>
    <row r="50" spans="1:11" s="118" customFormat="1" ht="221.25" customHeight="1" x14ac:dyDescent="0.2">
      <c r="A50" s="194"/>
      <c r="B50" s="194"/>
      <c r="C50" s="222" t="s">
        <v>249</v>
      </c>
      <c r="D50" s="223"/>
      <c r="E50" s="223"/>
      <c r="F50" s="223"/>
      <c r="G50" s="223"/>
      <c r="H50" s="223"/>
      <c r="I50" s="223"/>
      <c r="J50" s="194"/>
      <c r="K50" s="194"/>
    </row>
    <row r="51" spans="1:11" s="2" customFormat="1" ht="27.75" customHeight="1" x14ac:dyDescent="0.2">
      <c r="D51" s="2" t="s">
        <v>135</v>
      </c>
      <c r="H51" s="221" t="str">
        <f>IF(C9=D51,"Group 1", IF(C9=D52,"Group 2",IF(C9=D53,"Group 3",TRUE)))</f>
        <v>Group 2</v>
      </c>
    </row>
    <row r="52" spans="1:11" s="2" customFormat="1" ht="15" customHeight="1" x14ac:dyDescent="0.2">
      <c r="D52" s="2" t="s">
        <v>124</v>
      </c>
    </row>
    <row r="53" spans="1:11" s="2" customFormat="1" ht="15" customHeight="1" x14ac:dyDescent="0.2">
      <c r="D53" s="2" t="s">
        <v>125</v>
      </c>
    </row>
    <row r="54" spans="1:11" s="2" customFormat="1" ht="15" customHeight="1" x14ac:dyDescent="0.2"/>
    <row r="55" spans="1:11" s="2" customFormat="1" ht="15" customHeight="1" x14ac:dyDescent="0.2"/>
    <row r="56" spans="1:11" s="2" customFormat="1" x14ac:dyDescent="0.2">
      <c r="C56" s="2">
        <v>10</v>
      </c>
      <c r="D56" s="215">
        <v>0.5</v>
      </c>
      <c r="E56" s="215"/>
      <c r="F56" s="215"/>
      <c r="G56" s="216" t="s">
        <v>192</v>
      </c>
    </row>
    <row r="57" spans="1:11" s="2" customFormat="1" x14ac:dyDescent="0.2">
      <c r="C57" s="2">
        <v>11</v>
      </c>
      <c r="D57" s="215">
        <v>0.55000000000000004</v>
      </c>
      <c r="E57" s="215"/>
      <c r="F57" s="215"/>
      <c r="G57" s="216" t="s">
        <v>156</v>
      </c>
    </row>
    <row r="58" spans="1:11" s="2" customFormat="1" x14ac:dyDescent="0.2">
      <c r="C58" s="2">
        <v>12</v>
      </c>
      <c r="D58" s="215">
        <v>0.6</v>
      </c>
      <c r="E58" s="215"/>
      <c r="F58" s="215"/>
      <c r="G58" s="216" t="s">
        <v>206</v>
      </c>
    </row>
    <row r="59" spans="1:11" s="2" customFormat="1" x14ac:dyDescent="0.2">
      <c r="C59" s="2">
        <v>13</v>
      </c>
      <c r="D59" s="215">
        <v>0.65</v>
      </c>
      <c r="E59" s="215"/>
      <c r="F59" s="215"/>
      <c r="G59" s="216" t="s">
        <v>35</v>
      </c>
    </row>
    <row r="60" spans="1:11" s="2" customFormat="1" x14ac:dyDescent="0.2">
      <c r="C60" s="2">
        <v>14</v>
      </c>
      <c r="D60" s="215">
        <v>0.7</v>
      </c>
      <c r="E60" s="215"/>
      <c r="F60" s="215"/>
      <c r="G60" s="216" t="s">
        <v>180</v>
      </c>
    </row>
    <row r="61" spans="1:11" s="2" customFormat="1" x14ac:dyDescent="0.2">
      <c r="C61" s="2">
        <v>15</v>
      </c>
      <c r="D61" s="215">
        <v>0.75</v>
      </c>
      <c r="E61" s="215"/>
      <c r="F61" s="215"/>
      <c r="G61" s="216" t="s">
        <v>168</v>
      </c>
    </row>
    <row r="62" spans="1:11" s="2" customFormat="1" x14ac:dyDescent="0.2">
      <c r="C62" s="2">
        <v>16</v>
      </c>
      <c r="D62" s="215">
        <v>0.8</v>
      </c>
      <c r="E62" s="215"/>
      <c r="F62" s="215"/>
      <c r="G62" s="2" t="s">
        <v>205</v>
      </c>
    </row>
    <row r="63" spans="1:11" s="2" customFormat="1" x14ac:dyDescent="0.2">
      <c r="C63" s="2">
        <v>17</v>
      </c>
      <c r="D63" s="215">
        <v>0.85</v>
      </c>
      <c r="E63" s="215"/>
      <c r="F63" s="215"/>
      <c r="G63" s="2" t="s">
        <v>36</v>
      </c>
    </row>
    <row r="64" spans="1:11" s="2" customFormat="1" x14ac:dyDescent="0.2">
      <c r="C64" s="2">
        <v>18</v>
      </c>
      <c r="D64" s="215">
        <v>0.9</v>
      </c>
      <c r="E64" s="215"/>
      <c r="F64" s="215"/>
      <c r="G64" s="2" t="s">
        <v>37</v>
      </c>
    </row>
    <row r="65" spans="3:9" s="2" customFormat="1" x14ac:dyDescent="0.2">
      <c r="C65" s="2">
        <v>19</v>
      </c>
      <c r="D65" s="215">
        <v>0.95</v>
      </c>
      <c r="E65" s="215"/>
      <c r="F65" s="215"/>
      <c r="G65" s="216" t="s">
        <v>38</v>
      </c>
    </row>
    <row r="66" spans="3:9" s="2" customFormat="1" x14ac:dyDescent="0.2">
      <c r="C66" s="2">
        <v>20</v>
      </c>
      <c r="D66" s="215">
        <v>1</v>
      </c>
      <c r="E66" s="215"/>
      <c r="F66" s="215"/>
      <c r="G66" s="216" t="s">
        <v>144</v>
      </c>
    </row>
    <row r="67" spans="3:9" s="2" customFormat="1" x14ac:dyDescent="0.2"/>
    <row r="68" spans="3:9" s="2" customFormat="1" x14ac:dyDescent="0.2">
      <c r="D68" s="217" t="s">
        <v>39</v>
      </c>
    </row>
    <row r="69" spans="3:9" s="2" customFormat="1" x14ac:dyDescent="0.2">
      <c r="C69" s="218" t="s">
        <v>10</v>
      </c>
      <c r="D69" s="206">
        <v>170.1</v>
      </c>
      <c r="G69" s="219" t="s">
        <v>40</v>
      </c>
      <c r="H69" s="220" t="s">
        <v>41</v>
      </c>
      <c r="I69" s="220" t="s">
        <v>42</v>
      </c>
    </row>
    <row r="70" spans="3:9" s="2" customFormat="1" x14ac:dyDescent="0.2">
      <c r="C70" s="218" t="s">
        <v>11</v>
      </c>
      <c r="D70" s="209">
        <f>2*D69</f>
        <v>340.2</v>
      </c>
      <c r="E70" s="2">
        <v>1310</v>
      </c>
      <c r="G70" s="218" t="s">
        <v>181</v>
      </c>
      <c r="H70" s="210">
        <v>635.46</v>
      </c>
      <c r="I70" s="210">
        <v>467.35</v>
      </c>
    </row>
    <row r="71" spans="3:9" s="2" customFormat="1" x14ac:dyDescent="0.2">
      <c r="C71" s="218" t="s">
        <v>12</v>
      </c>
      <c r="D71" s="209">
        <f>D69</f>
        <v>170.1</v>
      </c>
      <c r="E71" s="2">
        <v>1310</v>
      </c>
      <c r="G71" s="218" t="s">
        <v>182</v>
      </c>
      <c r="H71" s="210">
        <v>1143.83</v>
      </c>
      <c r="I71" s="210">
        <v>841.2299999999999</v>
      </c>
    </row>
    <row r="72" spans="3:9" s="2" customFormat="1" x14ac:dyDescent="0.2">
      <c r="C72" s="218" t="s">
        <v>13</v>
      </c>
      <c r="D72" s="209">
        <f>D69</f>
        <v>170.1</v>
      </c>
      <c r="E72" s="2">
        <v>1310</v>
      </c>
      <c r="G72" s="218" t="s">
        <v>183</v>
      </c>
      <c r="H72" s="210">
        <v>1334.47</v>
      </c>
      <c r="I72" s="210">
        <v>929.91000000000008</v>
      </c>
    </row>
    <row r="73" spans="3:9" s="2" customFormat="1" x14ac:dyDescent="0.2">
      <c r="C73" s="218" t="s">
        <v>14</v>
      </c>
      <c r="D73" s="209">
        <f>D69</f>
        <v>170.1</v>
      </c>
      <c r="E73" s="2">
        <v>1310</v>
      </c>
      <c r="G73" s="218" t="s">
        <v>184</v>
      </c>
      <c r="H73" s="210">
        <v>1842.84</v>
      </c>
      <c r="I73" s="210">
        <v>1303.79</v>
      </c>
    </row>
    <row r="74" spans="3:9" s="2" customFormat="1" x14ac:dyDescent="0.2">
      <c r="C74" s="218" t="s">
        <v>15</v>
      </c>
      <c r="D74" s="209">
        <f>3*D69</f>
        <v>510.29999999999995</v>
      </c>
      <c r="E74" s="2">
        <v>1310</v>
      </c>
      <c r="G74" s="218" t="s">
        <v>185</v>
      </c>
      <c r="H74" s="212" t="s">
        <v>43</v>
      </c>
      <c r="I74" s="212" t="s">
        <v>43</v>
      </c>
    </row>
    <row r="75" spans="3:9" s="2" customFormat="1" x14ac:dyDescent="0.2">
      <c r="C75" s="218" t="s">
        <v>16</v>
      </c>
      <c r="D75" s="209">
        <f>2*D69</f>
        <v>340.2</v>
      </c>
      <c r="E75" s="2">
        <v>1310</v>
      </c>
      <c r="G75" s="218" t="s">
        <v>186</v>
      </c>
      <c r="H75" s="212" t="s">
        <v>43</v>
      </c>
      <c r="I75" s="212" t="s">
        <v>43</v>
      </c>
    </row>
    <row r="76" spans="3:9" s="2" customFormat="1" x14ac:dyDescent="0.2">
      <c r="E76" s="2">
        <v>1310</v>
      </c>
      <c r="G76" s="218" t="s">
        <v>187</v>
      </c>
      <c r="H76" s="212" t="s">
        <v>43</v>
      </c>
      <c r="I76" s="212" t="s">
        <v>43</v>
      </c>
    </row>
    <row r="77" spans="3:9" s="2" customFormat="1" x14ac:dyDescent="0.2">
      <c r="E77" s="2">
        <v>1310</v>
      </c>
      <c r="G77" s="218" t="s">
        <v>188</v>
      </c>
      <c r="H77" s="212" t="s">
        <v>43</v>
      </c>
      <c r="I77" s="212" t="s">
        <v>43</v>
      </c>
    </row>
    <row r="78" spans="3:9" s="2" customFormat="1" x14ac:dyDescent="0.2">
      <c r="E78" s="2">
        <v>1310</v>
      </c>
      <c r="G78" s="218" t="s">
        <v>189</v>
      </c>
      <c r="H78" s="212" t="s">
        <v>43</v>
      </c>
      <c r="I78" s="212" t="s">
        <v>43</v>
      </c>
    </row>
    <row r="79" spans="3:9" s="2" customFormat="1" x14ac:dyDescent="0.2">
      <c r="E79" s="2">
        <v>1310</v>
      </c>
      <c r="G79" s="218" t="s">
        <v>190</v>
      </c>
      <c r="H79" s="212" t="s">
        <v>43</v>
      </c>
      <c r="I79" s="212" t="s">
        <v>43</v>
      </c>
    </row>
    <row r="80" spans="3:9" s="2" customFormat="1" x14ac:dyDescent="0.2">
      <c r="E80" s="2">
        <v>1310</v>
      </c>
      <c r="G80" s="218" t="s">
        <v>191</v>
      </c>
      <c r="H80" s="212" t="s">
        <v>43</v>
      </c>
      <c r="I80" s="212" t="s">
        <v>43</v>
      </c>
    </row>
    <row r="81" spans="5:9" s="2" customFormat="1" x14ac:dyDescent="0.2">
      <c r="E81" s="2">
        <v>1330</v>
      </c>
      <c r="G81" s="218" t="s">
        <v>44</v>
      </c>
      <c r="H81" s="212" t="s">
        <v>43</v>
      </c>
      <c r="I81" s="212" t="s">
        <v>43</v>
      </c>
    </row>
    <row r="82" spans="5:9" s="2" customFormat="1" x14ac:dyDescent="0.2">
      <c r="E82" s="2">
        <v>1330</v>
      </c>
      <c r="G82" s="218" t="s">
        <v>45</v>
      </c>
      <c r="H82" s="212" t="s">
        <v>43</v>
      </c>
      <c r="I82" s="212" t="s">
        <v>43</v>
      </c>
    </row>
    <row r="83" spans="5:9" s="2" customFormat="1" x14ac:dyDescent="0.2">
      <c r="E83" s="2">
        <v>1330</v>
      </c>
      <c r="G83" s="218" t="s">
        <v>46</v>
      </c>
      <c r="H83" s="212" t="s">
        <v>43</v>
      </c>
      <c r="I83" s="212" t="s">
        <v>43</v>
      </c>
    </row>
    <row r="84" spans="5:9" s="2" customFormat="1" x14ac:dyDescent="0.2">
      <c r="E84" s="2">
        <v>1330</v>
      </c>
      <c r="G84" s="218" t="s">
        <v>47</v>
      </c>
      <c r="H84" s="212" t="s">
        <v>43</v>
      </c>
      <c r="I84" s="212" t="s">
        <v>43</v>
      </c>
    </row>
    <row r="85" spans="5:9" s="2" customFormat="1" x14ac:dyDescent="0.2">
      <c r="E85" s="2">
        <v>1330</v>
      </c>
      <c r="G85" s="218" t="s">
        <v>48</v>
      </c>
      <c r="H85" s="210">
        <v>449.85</v>
      </c>
      <c r="I85" s="210">
        <v>333.22</v>
      </c>
    </row>
    <row r="86" spans="5:9" s="2" customFormat="1" x14ac:dyDescent="0.2">
      <c r="E86" s="2">
        <v>1330</v>
      </c>
      <c r="G86" s="218" t="s">
        <v>49</v>
      </c>
      <c r="H86" s="210">
        <v>899.7</v>
      </c>
      <c r="I86" s="210">
        <v>666.44</v>
      </c>
    </row>
    <row r="87" spans="5:9" s="2" customFormat="1" x14ac:dyDescent="0.2">
      <c r="E87" s="2">
        <v>1330</v>
      </c>
      <c r="G87" s="218" t="s">
        <v>50</v>
      </c>
      <c r="H87" s="212" t="s">
        <v>43</v>
      </c>
      <c r="I87" s="212" t="s">
        <v>43</v>
      </c>
    </row>
    <row r="88" spans="5:9" s="2" customFormat="1" x14ac:dyDescent="0.2">
      <c r="E88" s="2">
        <v>1330</v>
      </c>
      <c r="G88" s="218" t="s">
        <v>51</v>
      </c>
      <c r="H88" s="212" t="s">
        <v>43</v>
      </c>
      <c r="I88" s="212" t="s">
        <v>43</v>
      </c>
    </row>
    <row r="89" spans="5:9" s="2" customFormat="1" x14ac:dyDescent="0.2">
      <c r="E89" s="2">
        <v>1330</v>
      </c>
      <c r="G89" s="218" t="s">
        <v>52</v>
      </c>
      <c r="H89" s="212" t="s">
        <v>43</v>
      </c>
      <c r="I89" s="212" t="s">
        <v>43</v>
      </c>
    </row>
    <row r="90" spans="5:9" s="2" customFormat="1" x14ac:dyDescent="0.2">
      <c r="E90" s="2">
        <v>1330</v>
      </c>
      <c r="G90" s="218" t="s">
        <v>53</v>
      </c>
      <c r="H90" s="210">
        <v>1349.55</v>
      </c>
      <c r="I90" s="210">
        <v>999.66</v>
      </c>
    </row>
    <row r="91" spans="5:9" s="2" customFormat="1" x14ac:dyDescent="0.2">
      <c r="E91" s="2">
        <v>1330</v>
      </c>
      <c r="G91" s="218" t="s">
        <v>54</v>
      </c>
      <c r="H91" s="212" t="s">
        <v>43</v>
      </c>
      <c r="I91" s="212" t="s">
        <v>43</v>
      </c>
    </row>
    <row r="92" spans="5:9" s="2" customFormat="1" x14ac:dyDescent="0.2">
      <c r="E92" s="2">
        <v>1340</v>
      </c>
      <c r="G92" s="218" t="s">
        <v>55</v>
      </c>
      <c r="H92" s="212" t="s">
        <v>43</v>
      </c>
      <c r="I92" s="212" t="s">
        <v>43</v>
      </c>
    </row>
    <row r="93" spans="5:9" s="2" customFormat="1" x14ac:dyDescent="0.2">
      <c r="E93" s="2">
        <v>1340</v>
      </c>
      <c r="G93" s="218" t="s">
        <v>56</v>
      </c>
      <c r="H93" s="212" t="s">
        <v>43</v>
      </c>
      <c r="I93" s="212" t="s">
        <v>43</v>
      </c>
    </row>
    <row r="94" spans="5:9" s="2" customFormat="1" x14ac:dyDescent="0.2">
      <c r="E94" s="2">
        <v>1340</v>
      </c>
      <c r="G94" s="218" t="s">
        <v>57</v>
      </c>
      <c r="H94" s="212" t="s">
        <v>43</v>
      </c>
      <c r="I94" s="212" t="s">
        <v>43</v>
      </c>
    </row>
    <row r="95" spans="5:9" s="2" customFormat="1" x14ac:dyDescent="0.2">
      <c r="E95" s="2">
        <v>1340</v>
      </c>
      <c r="G95" s="218" t="s">
        <v>58</v>
      </c>
      <c r="H95" s="212" t="s">
        <v>43</v>
      </c>
      <c r="I95" s="212" t="s">
        <v>43</v>
      </c>
    </row>
    <row r="96" spans="5:9" s="2" customFormat="1" x14ac:dyDescent="0.2">
      <c r="E96" s="2">
        <v>1340</v>
      </c>
      <c r="G96" s="218" t="s">
        <v>59</v>
      </c>
      <c r="H96" s="210">
        <v>144.96</v>
      </c>
      <c r="I96" s="210">
        <v>333.22</v>
      </c>
    </row>
    <row r="97" spans="5:9" s="2" customFormat="1" x14ac:dyDescent="0.2">
      <c r="E97" s="2">
        <v>1340</v>
      </c>
      <c r="G97" s="218" t="s">
        <v>60</v>
      </c>
      <c r="H97" s="210">
        <v>289.92</v>
      </c>
      <c r="I97" s="210">
        <v>666.44</v>
      </c>
    </row>
    <row r="98" spans="5:9" s="2" customFormat="1" x14ac:dyDescent="0.2">
      <c r="E98" s="2">
        <v>1340</v>
      </c>
      <c r="G98" s="218" t="s">
        <v>61</v>
      </c>
      <c r="H98" s="212" t="s">
        <v>43</v>
      </c>
      <c r="I98" s="212" t="s">
        <v>43</v>
      </c>
    </row>
    <row r="99" spans="5:9" s="2" customFormat="1" x14ac:dyDescent="0.2">
      <c r="E99" s="2">
        <v>1340</v>
      </c>
      <c r="G99" s="218" t="s">
        <v>62</v>
      </c>
      <c r="H99" s="212" t="s">
        <v>43</v>
      </c>
      <c r="I99" s="212" t="s">
        <v>43</v>
      </c>
    </row>
    <row r="100" spans="5:9" s="2" customFormat="1" x14ac:dyDescent="0.2">
      <c r="E100" s="2">
        <v>1340</v>
      </c>
      <c r="G100" s="218" t="s">
        <v>63</v>
      </c>
      <c r="H100" s="212" t="s">
        <v>43</v>
      </c>
      <c r="I100" s="212" t="s">
        <v>43</v>
      </c>
    </row>
    <row r="101" spans="5:9" s="2" customFormat="1" x14ac:dyDescent="0.2">
      <c r="E101" s="2">
        <v>1340</v>
      </c>
      <c r="G101" s="218" t="s">
        <v>64</v>
      </c>
      <c r="H101" s="210">
        <v>434.88</v>
      </c>
      <c r="I101" s="210">
        <v>999.66</v>
      </c>
    </row>
    <row r="102" spans="5:9" s="2" customFormat="1" x14ac:dyDescent="0.2">
      <c r="E102" s="2">
        <v>1340</v>
      </c>
      <c r="G102" s="218" t="s">
        <v>65</v>
      </c>
      <c r="H102" s="212" t="s">
        <v>43</v>
      </c>
      <c r="I102" s="212" t="s">
        <v>43</v>
      </c>
    </row>
    <row r="103" spans="5:9" s="2" customFormat="1" x14ac:dyDescent="0.2">
      <c r="E103" s="2">
        <v>1300</v>
      </c>
      <c r="G103" s="218" t="s">
        <v>193</v>
      </c>
      <c r="H103" s="210">
        <v>264.76</v>
      </c>
      <c r="I103" s="210">
        <v>596.74</v>
      </c>
    </row>
    <row r="104" spans="5:9" s="2" customFormat="1" x14ac:dyDescent="0.2">
      <c r="E104" s="2">
        <v>1300</v>
      </c>
      <c r="G104" s="218" t="s">
        <v>194</v>
      </c>
      <c r="H104" s="210">
        <v>476.57</v>
      </c>
      <c r="I104" s="210">
        <v>1074.1300000000001</v>
      </c>
    </row>
    <row r="105" spans="5:9" s="2" customFormat="1" x14ac:dyDescent="0.2">
      <c r="E105" s="2">
        <v>1300</v>
      </c>
      <c r="G105" s="218" t="s">
        <v>195</v>
      </c>
      <c r="H105" s="210">
        <v>556</v>
      </c>
      <c r="I105" s="210">
        <v>1201.6300000000001</v>
      </c>
    </row>
    <row r="106" spans="5:9" s="2" customFormat="1" x14ac:dyDescent="0.2">
      <c r="E106" s="2">
        <v>1300</v>
      </c>
      <c r="G106" s="218" t="s">
        <v>196</v>
      </c>
      <c r="H106" s="210">
        <v>767.81</v>
      </c>
      <c r="I106" s="210">
        <v>1679.02</v>
      </c>
    </row>
    <row r="107" spans="5:9" s="2" customFormat="1" x14ac:dyDescent="0.2">
      <c r="E107" s="2">
        <v>1300</v>
      </c>
      <c r="G107" s="218" t="s">
        <v>197</v>
      </c>
      <c r="H107" s="210" t="s">
        <v>43</v>
      </c>
      <c r="I107" s="212" t="s">
        <v>43</v>
      </c>
    </row>
    <row r="108" spans="5:9" s="2" customFormat="1" x14ac:dyDescent="0.2">
      <c r="E108" s="2">
        <v>1300</v>
      </c>
      <c r="G108" s="218" t="s">
        <v>198</v>
      </c>
      <c r="H108" s="210" t="s">
        <v>43</v>
      </c>
      <c r="I108" s="210" t="s">
        <v>43</v>
      </c>
    </row>
    <row r="109" spans="5:9" s="2" customFormat="1" x14ac:dyDescent="0.2">
      <c r="E109" s="2">
        <v>1300</v>
      </c>
      <c r="G109" s="218" t="s">
        <v>199</v>
      </c>
      <c r="H109" s="210">
        <v>661.66</v>
      </c>
      <c r="I109" s="210">
        <v>810.61</v>
      </c>
    </row>
    <row r="110" spans="5:9" s="2" customFormat="1" x14ac:dyDescent="0.2">
      <c r="E110" s="2">
        <v>1300</v>
      </c>
      <c r="G110" s="218" t="s">
        <v>200</v>
      </c>
      <c r="H110" s="210">
        <v>741.09</v>
      </c>
      <c r="I110" s="210">
        <v>938.11</v>
      </c>
    </row>
    <row r="111" spans="5:9" s="2" customFormat="1" x14ac:dyDescent="0.2">
      <c r="E111" s="2">
        <v>1300</v>
      </c>
      <c r="G111" s="218" t="s">
        <v>201</v>
      </c>
      <c r="H111" s="210">
        <v>952.9</v>
      </c>
      <c r="I111" s="210">
        <v>1415.5</v>
      </c>
    </row>
    <row r="112" spans="5:9" s="2" customFormat="1" x14ac:dyDescent="0.2">
      <c r="E112" s="2">
        <v>1300</v>
      </c>
      <c r="G112" s="218" t="s">
        <v>202</v>
      </c>
      <c r="H112" s="210" t="s">
        <v>43</v>
      </c>
      <c r="I112" s="210" t="s">
        <v>43</v>
      </c>
    </row>
    <row r="113" spans="5:9" s="2" customFormat="1" x14ac:dyDescent="0.2">
      <c r="E113" s="2">
        <v>1300</v>
      </c>
      <c r="G113" s="218" t="s">
        <v>203</v>
      </c>
      <c r="H113" s="210">
        <v>1111.51</v>
      </c>
      <c r="I113" s="210">
        <v>1143.83</v>
      </c>
    </row>
    <row r="114" spans="5:9" s="2" customFormat="1" x14ac:dyDescent="0.2">
      <c r="E114" s="2">
        <v>4805</v>
      </c>
      <c r="G114" s="218" t="s">
        <v>207</v>
      </c>
      <c r="H114" s="210">
        <v>883.96</v>
      </c>
      <c r="I114" s="210">
        <v>613.13000000000011</v>
      </c>
    </row>
    <row r="115" spans="5:9" s="2" customFormat="1" x14ac:dyDescent="0.2">
      <c r="E115" s="2">
        <v>4805</v>
      </c>
      <c r="G115" s="218" t="s">
        <v>208</v>
      </c>
      <c r="H115" s="210">
        <v>1591.13</v>
      </c>
      <c r="I115" s="210">
        <v>1103.6300000000001</v>
      </c>
    </row>
    <row r="116" spans="5:9" s="2" customFormat="1" x14ac:dyDescent="0.2">
      <c r="E116" s="2">
        <v>4805</v>
      </c>
      <c r="G116" s="218" t="s">
        <v>209</v>
      </c>
      <c r="H116" s="210">
        <v>1856.32</v>
      </c>
      <c r="I116" s="210">
        <v>1236.05</v>
      </c>
    </row>
    <row r="117" spans="5:9" s="2" customFormat="1" x14ac:dyDescent="0.2">
      <c r="E117" s="2">
        <v>4805</v>
      </c>
      <c r="G117" s="218" t="s">
        <v>210</v>
      </c>
      <c r="H117" s="210">
        <v>2563.4899999999998</v>
      </c>
      <c r="I117" s="210">
        <v>1726.5499999999997</v>
      </c>
    </row>
    <row r="118" spans="5:9" s="2" customFormat="1" x14ac:dyDescent="0.2">
      <c r="E118" s="2">
        <v>4805</v>
      </c>
      <c r="G118" s="218" t="s">
        <v>211</v>
      </c>
      <c r="H118" s="212" t="s">
        <v>43</v>
      </c>
      <c r="I118" s="212" t="s">
        <v>43</v>
      </c>
    </row>
    <row r="119" spans="5:9" s="2" customFormat="1" x14ac:dyDescent="0.2">
      <c r="E119" s="2">
        <v>4805</v>
      </c>
      <c r="G119" s="218" t="s">
        <v>212</v>
      </c>
      <c r="H119" s="212" t="s">
        <v>43</v>
      </c>
      <c r="I119" s="212" t="s">
        <v>43</v>
      </c>
    </row>
    <row r="120" spans="5:9" s="2" customFormat="1" x14ac:dyDescent="0.2">
      <c r="E120" s="2">
        <v>4805</v>
      </c>
      <c r="G120" s="218" t="s">
        <v>213</v>
      </c>
      <c r="H120" s="210">
        <v>956.38</v>
      </c>
      <c r="I120" s="210">
        <v>823.72000000000014</v>
      </c>
    </row>
    <row r="121" spans="5:9" s="2" customFormat="1" x14ac:dyDescent="0.2">
      <c r="E121" s="2">
        <v>4805</v>
      </c>
      <c r="G121" s="218" t="s">
        <v>214</v>
      </c>
      <c r="H121" s="210">
        <v>1221.57</v>
      </c>
      <c r="I121" s="210">
        <v>956.1400000000001</v>
      </c>
    </row>
    <row r="122" spans="5:9" s="2" customFormat="1" x14ac:dyDescent="0.2">
      <c r="E122" s="2">
        <v>4805</v>
      </c>
      <c r="G122" s="218" t="s">
        <v>215</v>
      </c>
      <c r="H122" s="210">
        <v>1928.74</v>
      </c>
      <c r="I122" s="210">
        <v>1446.6400000000003</v>
      </c>
    </row>
    <row r="123" spans="5:9" s="2" customFormat="1" x14ac:dyDescent="0.2">
      <c r="E123" s="2">
        <v>4805</v>
      </c>
      <c r="G123" s="218" t="s">
        <v>216</v>
      </c>
      <c r="H123" s="212" t="s">
        <v>43</v>
      </c>
      <c r="I123" s="212" t="s">
        <v>43</v>
      </c>
    </row>
    <row r="124" spans="5:9" s="2" customFormat="1" x14ac:dyDescent="0.2">
      <c r="E124" s="2">
        <v>4805</v>
      </c>
      <c r="G124" s="218" t="s">
        <v>217</v>
      </c>
      <c r="H124" s="210">
        <v>1205.5899999999999</v>
      </c>
      <c r="I124" s="210">
        <v>1156.94</v>
      </c>
    </row>
    <row r="125" spans="5:9" s="2" customFormat="1" x14ac:dyDescent="0.2">
      <c r="E125" s="2">
        <v>1350</v>
      </c>
      <c r="G125" s="218" t="s">
        <v>169</v>
      </c>
      <c r="H125" s="212" t="s">
        <v>43</v>
      </c>
      <c r="I125" s="212" t="s">
        <v>43</v>
      </c>
    </row>
    <row r="126" spans="5:9" s="2" customFormat="1" x14ac:dyDescent="0.2">
      <c r="E126" s="2">
        <v>1350</v>
      </c>
      <c r="G126" s="218" t="s">
        <v>170</v>
      </c>
      <c r="H126" s="212" t="s">
        <v>43</v>
      </c>
      <c r="I126" s="212" t="s">
        <v>43</v>
      </c>
    </row>
    <row r="127" spans="5:9" s="2" customFormat="1" x14ac:dyDescent="0.2">
      <c r="E127" s="2">
        <v>1350</v>
      </c>
      <c r="G127" s="218" t="s">
        <v>171</v>
      </c>
      <c r="H127" s="212" t="s">
        <v>43</v>
      </c>
      <c r="I127" s="212" t="s">
        <v>43</v>
      </c>
    </row>
    <row r="128" spans="5:9" s="2" customFormat="1" x14ac:dyDescent="0.2">
      <c r="E128" s="2">
        <v>1350</v>
      </c>
      <c r="G128" s="218" t="s">
        <v>172</v>
      </c>
      <c r="H128" s="212" t="s">
        <v>43</v>
      </c>
      <c r="I128" s="212" t="s">
        <v>43</v>
      </c>
    </row>
    <row r="129" spans="5:9" s="2" customFormat="1" x14ac:dyDescent="0.2">
      <c r="E129" s="2">
        <v>1350</v>
      </c>
      <c r="G129" s="218" t="s">
        <v>173</v>
      </c>
      <c r="H129" s="210">
        <v>544.02</v>
      </c>
      <c r="I129" s="210">
        <v>333.21999999999997</v>
      </c>
    </row>
    <row r="130" spans="5:9" s="2" customFormat="1" x14ac:dyDescent="0.2">
      <c r="E130" s="2">
        <v>1350</v>
      </c>
      <c r="G130" s="218" t="s">
        <v>174</v>
      </c>
      <c r="H130" s="210">
        <v>1088.04</v>
      </c>
      <c r="I130" s="210">
        <v>666.43999999999994</v>
      </c>
    </row>
    <row r="131" spans="5:9" s="2" customFormat="1" x14ac:dyDescent="0.2">
      <c r="E131" s="2">
        <v>1350</v>
      </c>
      <c r="G131" s="218" t="s">
        <v>175</v>
      </c>
      <c r="H131" s="212" t="s">
        <v>43</v>
      </c>
      <c r="I131" s="212" t="s">
        <v>43</v>
      </c>
    </row>
    <row r="132" spans="5:9" s="2" customFormat="1" x14ac:dyDescent="0.2">
      <c r="E132" s="2">
        <v>1350</v>
      </c>
      <c r="G132" s="218" t="s">
        <v>176</v>
      </c>
      <c r="H132" s="212" t="s">
        <v>43</v>
      </c>
      <c r="I132" s="212" t="s">
        <v>43</v>
      </c>
    </row>
    <row r="133" spans="5:9" s="2" customFormat="1" x14ac:dyDescent="0.2">
      <c r="E133" s="2">
        <v>1350</v>
      </c>
      <c r="G133" s="218" t="s">
        <v>177</v>
      </c>
      <c r="H133" s="212" t="s">
        <v>43</v>
      </c>
      <c r="I133" s="212" t="s">
        <v>43</v>
      </c>
    </row>
    <row r="134" spans="5:9" s="2" customFormat="1" x14ac:dyDescent="0.2">
      <c r="E134" s="2">
        <v>1350</v>
      </c>
      <c r="G134" s="218" t="s">
        <v>178</v>
      </c>
      <c r="H134" s="210">
        <v>1632.06</v>
      </c>
      <c r="I134" s="210">
        <v>999.66</v>
      </c>
    </row>
    <row r="135" spans="5:9" s="2" customFormat="1" x14ac:dyDescent="0.2">
      <c r="E135" s="2">
        <v>1350</v>
      </c>
      <c r="G135" s="218" t="s">
        <v>179</v>
      </c>
      <c r="H135" s="212" t="s">
        <v>43</v>
      </c>
      <c r="I135" s="212" t="s">
        <v>43</v>
      </c>
    </row>
    <row r="136" spans="5:9" s="2" customFormat="1" x14ac:dyDescent="0.2">
      <c r="E136" s="2">
        <v>2100</v>
      </c>
      <c r="G136" s="218" t="s">
        <v>157</v>
      </c>
      <c r="H136" s="210">
        <v>703.62</v>
      </c>
      <c r="I136" s="210">
        <v>513.71</v>
      </c>
    </row>
    <row r="137" spans="5:9" s="2" customFormat="1" x14ac:dyDescent="0.2">
      <c r="E137" s="2">
        <v>2100</v>
      </c>
      <c r="G137" s="218" t="s">
        <v>158</v>
      </c>
      <c r="H137" s="210">
        <v>1266.52</v>
      </c>
      <c r="I137" s="210">
        <v>924.68000000000006</v>
      </c>
    </row>
    <row r="138" spans="5:9" s="2" customFormat="1" x14ac:dyDescent="0.2">
      <c r="E138" s="2">
        <v>2100</v>
      </c>
      <c r="G138" s="218" t="s">
        <v>159</v>
      </c>
      <c r="H138" s="210">
        <v>1477.61</v>
      </c>
      <c r="I138" s="210">
        <v>1027.27</v>
      </c>
    </row>
    <row r="139" spans="5:9" s="2" customFormat="1" x14ac:dyDescent="0.2">
      <c r="E139" s="2">
        <v>2100</v>
      </c>
      <c r="G139" s="218" t="s">
        <v>160</v>
      </c>
      <c r="H139" s="210">
        <v>2040.51</v>
      </c>
      <c r="I139" s="210">
        <v>1438.24</v>
      </c>
    </row>
    <row r="140" spans="5:9" s="2" customFormat="1" x14ac:dyDescent="0.2">
      <c r="E140" s="2">
        <v>2100</v>
      </c>
      <c r="G140" s="218" t="s">
        <v>161</v>
      </c>
      <c r="H140" s="210">
        <v>213.52</v>
      </c>
      <c r="I140" s="210">
        <v>333.22</v>
      </c>
    </row>
    <row r="141" spans="5:9" s="2" customFormat="1" x14ac:dyDescent="0.2">
      <c r="E141" s="2">
        <v>2100</v>
      </c>
      <c r="G141" s="218" t="s">
        <v>162</v>
      </c>
      <c r="H141" s="210">
        <v>427.04</v>
      </c>
      <c r="I141" s="210">
        <v>666.44</v>
      </c>
    </row>
    <row r="142" spans="5:9" s="2" customFormat="1" x14ac:dyDescent="0.2">
      <c r="E142" s="2">
        <v>2100</v>
      </c>
      <c r="G142" s="218" t="s">
        <v>163</v>
      </c>
      <c r="H142" s="210">
        <v>776.42</v>
      </c>
      <c r="I142" s="210">
        <v>744.19</v>
      </c>
    </row>
    <row r="143" spans="5:9" s="2" customFormat="1" x14ac:dyDescent="0.2">
      <c r="E143" s="2">
        <v>2100</v>
      </c>
      <c r="G143" s="218" t="s">
        <v>164</v>
      </c>
      <c r="H143" s="210">
        <v>987.51</v>
      </c>
      <c r="I143" s="210">
        <v>846.7800000000002</v>
      </c>
    </row>
    <row r="144" spans="5:9" s="2" customFormat="1" x14ac:dyDescent="0.2">
      <c r="E144" s="2">
        <v>2100</v>
      </c>
      <c r="G144" s="218" t="s">
        <v>165</v>
      </c>
      <c r="H144" s="210">
        <v>1550.41</v>
      </c>
      <c r="I144" s="210">
        <v>1257.7500000000002</v>
      </c>
    </row>
    <row r="145" spans="5:9" s="2" customFormat="1" x14ac:dyDescent="0.2">
      <c r="E145" s="2">
        <v>2100</v>
      </c>
      <c r="G145" s="218" t="s">
        <v>166</v>
      </c>
      <c r="H145" s="210">
        <v>640.55999999999995</v>
      </c>
      <c r="I145" s="210">
        <v>999.66</v>
      </c>
    </row>
    <row r="146" spans="5:9" s="2" customFormat="1" x14ac:dyDescent="0.2">
      <c r="E146" s="2">
        <v>2100</v>
      </c>
      <c r="G146" s="218" t="s">
        <v>167</v>
      </c>
      <c r="H146" s="210">
        <v>989.94</v>
      </c>
      <c r="I146" s="210">
        <v>1077.4100000000001</v>
      </c>
    </row>
    <row r="147" spans="5:9" s="2" customFormat="1" x14ac:dyDescent="0.2">
      <c r="E147" s="2">
        <v>1320</v>
      </c>
      <c r="G147" s="218" t="s">
        <v>66</v>
      </c>
      <c r="H147" s="210">
        <v>1254.24</v>
      </c>
      <c r="I147" s="210">
        <v>898.75</v>
      </c>
    </row>
    <row r="148" spans="5:9" s="2" customFormat="1" x14ac:dyDescent="0.2">
      <c r="E148" s="2">
        <v>1320</v>
      </c>
      <c r="G148" s="218" t="s">
        <v>67</v>
      </c>
      <c r="H148" s="210">
        <v>2257.63</v>
      </c>
      <c r="I148" s="210">
        <v>1617.75</v>
      </c>
    </row>
    <row r="149" spans="5:9" s="2" customFormat="1" x14ac:dyDescent="0.2">
      <c r="E149" s="2">
        <v>1320</v>
      </c>
      <c r="G149" s="218" t="s">
        <v>68</v>
      </c>
      <c r="H149" s="210">
        <v>2633.9</v>
      </c>
      <c r="I149" s="210">
        <v>1835.8500000000001</v>
      </c>
    </row>
    <row r="150" spans="5:9" s="2" customFormat="1" x14ac:dyDescent="0.2">
      <c r="E150" s="2">
        <v>1320</v>
      </c>
      <c r="G150" s="218" t="s">
        <v>69</v>
      </c>
      <c r="H150" s="210">
        <v>3637.29</v>
      </c>
      <c r="I150" s="210">
        <v>2554.85</v>
      </c>
    </row>
    <row r="151" spans="5:9" s="2" customFormat="1" x14ac:dyDescent="0.2">
      <c r="E151" s="2">
        <v>1320</v>
      </c>
      <c r="G151" s="218" t="s">
        <v>70</v>
      </c>
      <c r="H151" s="212" t="s">
        <v>43</v>
      </c>
      <c r="I151" s="212" t="s">
        <v>43</v>
      </c>
    </row>
    <row r="152" spans="5:9" s="2" customFormat="1" x14ac:dyDescent="0.2">
      <c r="E152" s="2">
        <v>1320</v>
      </c>
      <c r="G152" s="218" t="s">
        <v>71</v>
      </c>
      <c r="H152" s="212" t="s">
        <v>43</v>
      </c>
      <c r="I152" s="212" t="s">
        <v>43</v>
      </c>
    </row>
    <row r="153" spans="5:9" s="2" customFormat="1" x14ac:dyDescent="0.2">
      <c r="E153" s="2">
        <v>1320</v>
      </c>
      <c r="G153" s="218" t="s">
        <v>72</v>
      </c>
      <c r="H153" s="210">
        <v>1453.24</v>
      </c>
      <c r="I153" s="210">
        <v>1052.22</v>
      </c>
    </row>
    <row r="154" spans="5:9" s="2" customFormat="1" x14ac:dyDescent="0.2">
      <c r="E154" s="2">
        <v>1320</v>
      </c>
      <c r="G154" s="218" t="s">
        <v>73</v>
      </c>
      <c r="H154" s="210">
        <v>1829.51</v>
      </c>
      <c r="I154" s="210">
        <v>1270.3200000000002</v>
      </c>
    </row>
    <row r="155" spans="5:9" s="2" customFormat="1" x14ac:dyDescent="0.2">
      <c r="E155" s="2">
        <v>1320</v>
      </c>
      <c r="G155" s="218" t="s">
        <v>74</v>
      </c>
      <c r="H155" s="210">
        <v>2832.9</v>
      </c>
      <c r="I155" s="210">
        <v>1989.3200000000004</v>
      </c>
    </row>
    <row r="156" spans="5:9" s="2" customFormat="1" x14ac:dyDescent="0.2">
      <c r="E156" s="2">
        <v>1320</v>
      </c>
      <c r="G156" s="218" t="s">
        <v>75</v>
      </c>
      <c r="H156" s="212" t="s">
        <v>43</v>
      </c>
      <c r="I156" s="212" t="s">
        <v>43</v>
      </c>
    </row>
    <row r="157" spans="5:9" s="2" customFormat="1" x14ac:dyDescent="0.2">
      <c r="E157" s="2">
        <v>1320</v>
      </c>
      <c r="G157" s="218" t="s">
        <v>76</v>
      </c>
      <c r="H157" s="210">
        <v>1903.09</v>
      </c>
      <c r="I157" s="210">
        <v>1385.44</v>
      </c>
    </row>
    <row r="158" spans="5:9" s="2" customFormat="1" x14ac:dyDescent="0.2">
      <c r="E158" s="2">
        <v>9999</v>
      </c>
      <c r="G158" s="218" t="s">
        <v>218</v>
      </c>
      <c r="H158" s="212" t="s">
        <v>43</v>
      </c>
      <c r="I158" s="212" t="s">
        <v>43</v>
      </c>
    </row>
    <row r="159" spans="5:9" s="2" customFormat="1" x14ac:dyDescent="0.2">
      <c r="E159" s="2">
        <v>9999</v>
      </c>
      <c r="G159" s="218" t="s">
        <v>219</v>
      </c>
      <c r="H159" s="212" t="s">
        <v>43</v>
      </c>
      <c r="I159" s="212" t="s">
        <v>43</v>
      </c>
    </row>
    <row r="160" spans="5:9" s="2" customFormat="1" x14ac:dyDescent="0.2">
      <c r="E160" s="2">
        <v>9999</v>
      </c>
      <c r="G160" s="218" t="s">
        <v>220</v>
      </c>
      <c r="H160" s="212" t="s">
        <v>43</v>
      </c>
      <c r="I160" s="212" t="s">
        <v>43</v>
      </c>
    </row>
    <row r="161" spans="5:9" s="2" customFormat="1" x14ac:dyDescent="0.2">
      <c r="E161" s="2">
        <v>9999</v>
      </c>
      <c r="G161" s="218" t="s">
        <v>221</v>
      </c>
      <c r="H161" s="212" t="s">
        <v>43</v>
      </c>
      <c r="I161" s="212" t="s">
        <v>43</v>
      </c>
    </row>
    <row r="162" spans="5:9" s="2" customFormat="1" x14ac:dyDescent="0.2">
      <c r="E162" s="2">
        <v>9999</v>
      </c>
      <c r="G162" s="218" t="s">
        <v>222</v>
      </c>
      <c r="H162" s="213">
        <v>249.21</v>
      </c>
      <c r="I162" s="210">
        <v>333.21999999999997</v>
      </c>
    </row>
    <row r="163" spans="5:9" s="2" customFormat="1" x14ac:dyDescent="0.2">
      <c r="E163" s="2">
        <v>9999</v>
      </c>
      <c r="G163" s="218" t="s">
        <v>223</v>
      </c>
      <c r="H163" s="213">
        <v>498.42</v>
      </c>
      <c r="I163" s="210">
        <v>666.43999999999994</v>
      </c>
    </row>
    <row r="164" spans="5:9" s="2" customFormat="1" x14ac:dyDescent="0.2">
      <c r="E164" s="2">
        <v>9999</v>
      </c>
      <c r="G164" s="218" t="s">
        <v>224</v>
      </c>
      <c r="H164" s="212" t="s">
        <v>43</v>
      </c>
      <c r="I164" s="212" t="s">
        <v>43</v>
      </c>
    </row>
    <row r="165" spans="5:9" s="2" customFormat="1" x14ac:dyDescent="0.2">
      <c r="E165" s="2">
        <v>9999</v>
      </c>
      <c r="G165" s="218" t="s">
        <v>225</v>
      </c>
      <c r="H165" s="212" t="s">
        <v>43</v>
      </c>
      <c r="I165" s="212" t="s">
        <v>43</v>
      </c>
    </row>
    <row r="166" spans="5:9" s="2" customFormat="1" x14ac:dyDescent="0.2">
      <c r="E166" s="2">
        <v>9999</v>
      </c>
      <c r="G166" s="218" t="s">
        <v>226</v>
      </c>
      <c r="H166" s="212" t="s">
        <v>43</v>
      </c>
      <c r="I166" s="212" t="s">
        <v>43</v>
      </c>
    </row>
    <row r="167" spans="5:9" s="2" customFormat="1" x14ac:dyDescent="0.2">
      <c r="E167" s="2">
        <v>9999</v>
      </c>
      <c r="G167" s="218" t="s">
        <v>227</v>
      </c>
      <c r="H167" s="213">
        <v>747.63</v>
      </c>
      <c r="I167" s="210">
        <v>999.66</v>
      </c>
    </row>
    <row r="168" spans="5:9" s="2" customFormat="1" x14ac:dyDescent="0.2">
      <c r="E168" s="2">
        <v>9999</v>
      </c>
      <c r="G168" s="218" t="s">
        <v>228</v>
      </c>
      <c r="H168" s="212" t="s">
        <v>43</v>
      </c>
      <c r="I168" s="212" t="s">
        <v>43</v>
      </c>
    </row>
    <row r="169" spans="5:9" s="2" customFormat="1" x14ac:dyDescent="0.2">
      <c r="E169" s="2">
        <v>5400</v>
      </c>
      <c r="G169" s="218" t="s">
        <v>77</v>
      </c>
      <c r="H169" s="210">
        <v>44.24</v>
      </c>
      <c r="I169" s="210">
        <v>44.24</v>
      </c>
    </row>
    <row r="170" spans="5:9" s="2" customFormat="1" x14ac:dyDescent="0.2">
      <c r="E170" s="2">
        <v>5400</v>
      </c>
      <c r="G170" s="218" t="s">
        <v>78</v>
      </c>
      <c r="H170" s="210">
        <v>79.63</v>
      </c>
      <c r="I170" s="210">
        <v>79.63</v>
      </c>
    </row>
    <row r="171" spans="5:9" s="2" customFormat="1" x14ac:dyDescent="0.2">
      <c r="E171" s="2">
        <v>5400</v>
      </c>
      <c r="G171" s="218" t="s">
        <v>79</v>
      </c>
      <c r="H171" s="210">
        <v>92.9</v>
      </c>
      <c r="I171" s="210">
        <v>92.9</v>
      </c>
    </row>
    <row r="172" spans="5:9" s="2" customFormat="1" x14ac:dyDescent="0.2">
      <c r="E172" s="2">
        <v>5400</v>
      </c>
      <c r="G172" s="218" t="s">
        <v>80</v>
      </c>
      <c r="H172" s="210">
        <v>128.29</v>
      </c>
      <c r="I172" s="210">
        <v>128.29</v>
      </c>
    </row>
    <row r="173" spans="5:9" s="2" customFormat="1" x14ac:dyDescent="0.2">
      <c r="E173" s="2">
        <v>5400</v>
      </c>
      <c r="G173" s="218" t="s">
        <v>81</v>
      </c>
      <c r="H173" s="212" t="s">
        <v>43</v>
      </c>
      <c r="I173" s="212" t="s">
        <v>43</v>
      </c>
    </row>
    <row r="174" spans="5:9" s="2" customFormat="1" x14ac:dyDescent="0.2">
      <c r="E174" s="2">
        <v>5400</v>
      </c>
      <c r="G174" s="218" t="s">
        <v>82</v>
      </c>
      <c r="H174" s="212" t="s">
        <v>43</v>
      </c>
      <c r="I174" s="212" t="s">
        <v>43</v>
      </c>
    </row>
    <row r="175" spans="5:9" s="2" customFormat="1" x14ac:dyDescent="0.2">
      <c r="E175" s="2">
        <v>5400</v>
      </c>
      <c r="G175" s="218" t="s">
        <v>83</v>
      </c>
      <c r="H175" s="212" t="s">
        <v>43</v>
      </c>
      <c r="I175" s="212" t="s">
        <v>43</v>
      </c>
    </row>
    <row r="176" spans="5:9" s="2" customFormat="1" x14ac:dyDescent="0.2">
      <c r="E176" s="2">
        <v>5400</v>
      </c>
      <c r="G176" s="218" t="s">
        <v>84</v>
      </c>
      <c r="H176" s="212" t="s">
        <v>43</v>
      </c>
      <c r="I176" s="212" t="s">
        <v>43</v>
      </c>
    </row>
    <row r="177" spans="5:9" s="2" customFormat="1" x14ac:dyDescent="0.2">
      <c r="E177" s="2">
        <v>5400</v>
      </c>
      <c r="G177" s="218" t="s">
        <v>85</v>
      </c>
      <c r="H177" s="212" t="s">
        <v>43</v>
      </c>
      <c r="I177" s="212" t="s">
        <v>43</v>
      </c>
    </row>
    <row r="178" spans="5:9" s="2" customFormat="1" x14ac:dyDescent="0.2">
      <c r="E178" s="2">
        <v>5400</v>
      </c>
      <c r="G178" s="218" t="s">
        <v>86</v>
      </c>
      <c r="H178" s="212" t="s">
        <v>43</v>
      </c>
      <c r="I178" s="212" t="s">
        <v>43</v>
      </c>
    </row>
    <row r="179" spans="5:9" s="2" customFormat="1" x14ac:dyDescent="0.2">
      <c r="E179" s="2">
        <v>5400</v>
      </c>
      <c r="G179" s="218" t="s">
        <v>87</v>
      </c>
      <c r="H179" s="212" t="s">
        <v>43</v>
      </c>
      <c r="I179" s="212" t="s">
        <v>43</v>
      </c>
    </row>
    <row r="180" spans="5:9" s="2" customFormat="1" x14ac:dyDescent="0.2">
      <c r="E180" s="2">
        <v>5300</v>
      </c>
      <c r="G180" s="218" t="s">
        <v>145</v>
      </c>
      <c r="H180" s="210">
        <v>17.489999999999998</v>
      </c>
      <c r="I180" s="210">
        <v>17.489999999999998</v>
      </c>
    </row>
    <row r="181" spans="5:9" s="2" customFormat="1" x14ac:dyDescent="0.2">
      <c r="E181" s="2">
        <v>5300</v>
      </c>
      <c r="G181" s="218" t="s">
        <v>146</v>
      </c>
      <c r="H181" s="210">
        <v>31.47</v>
      </c>
      <c r="I181" s="210">
        <v>31.47</v>
      </c>
    </row>
    <row r="182" spans="5:9" s="2" customFormat="1" x14ac:dyDescent="0.2">
      <c r="E182" s="2">
        <v>5300</v>
      </c>
      <c r="G182" s="218" t="s">
        <v>147</v>
      </c>
      <c r="H182" s="210">
        <v>36.72</v>
      </c>
      <c r="I182" s="210">
        <v>36.72</v>
      </c>
    </row>
    <row r="183" spans="5:9" s="2" customFormat="1" x14ac:dyDescent="0.2">
      <c r="E183" s="2">
        <v>5300</v>
      </c>
      <c r="G183" s="218" t="s">
        <v>148</v>
      </c>
      <c r="H183" s="210">
        <v>50.7</v>
      </c>
      <c r="I183" s="210">
        <v>50.7</v>
      </c>
    </row>
    <row r="184" spans="5:9" s="2" customFormat="1" x14ac:dyDescent="0.2">
      <c r="E184" s="2">
        <v>5300</v>
      </c>
      <c r="G184" s="218" t="s">
        <v>149</v>
      </c>
      <c r="H184" s="212" t="s">
        <v>43</v>
      </c>
      <c r="I184" s="212" t="s">
        <v>43</v>
      </c>
    </row>
    <row r="185" spans="5:9" s="2" customFormat="1" x14ac:dyDescent="0.2">
      <c r="E185" s="2">
        <v>5300</v>
      </c>
      <c r="G185" s="218" t="s">
        <v>150</v>
      </c>
      <c r="H185" s="212" t="s">
        <v>43</v>
      </c>
      <c r="I185" s="212" t="s">
        <v>43</v>
      </c>
    </row>
    <row r="186" spans="5:9" s="2" customFormat="1" x14ac:dyDescent="0.2">
      <c r="E186" s="2">
        <v>5300</v>
      </c>
      <c r="G186" s="218" t="s">
        <v>151</v>
      </c>
      <c r="H186" s="212" t="s">
        <v>43</v>
      </c>
      <c r="I186" s="212" t="s">
        <v>43</v>
      </c>
    </row>
    <row r="187" spans="5:9" s="2" customFormat="1" x14ac:dyDescent="0.2">
      <c r="E187" s="2">
        <v>5300</v>
      </c>
      <c r="G187" s="218" t="s">
        <v>152</v>
      </c>
      <c r="H187" s="212" t="s">
        <v>43</v>
      </c>
      <c r="I187" s="212" t="s">
        <v>43</v>
      </c>
    </row>
    <row r="188" spans="5:9" s="2" customFormat="1" x14ac:dyDescent="0.2">
      <c r="E188" s="2">
        <v>5300</v>
      </c>
      <c r="G188" s="218" t="s">
        <v>153</v>
      </c>
      <c r="H188" s="212" t="s">
        <v>43</v>
      </c>
      <c r="I188" s="212" t="s">
        <v>43</v>
      </c>
    </row>
    <row r="189" spans="5:9" s="2" customFormat="1" x14ac:dyDescent="0.2">
      <c r="E189" s="2">
        <v>5300</v>
      </c>
      <c r="G189" s="218" t="s">
        <v>154</v>
      </c>
      <c r="H189" s="212" t="s">
        <v>43</v>
      </c>
      <c r="I189" s="212" t="s">
        <v>43</v>
      </c>
    </row>
    <row r="190" spans="5:9" s="2" customFormat="1" x14ac:dyDescent="0.2">
      <c r="E190" s="2">
        <v>5300</v>
      </c>
      <c r="G190" s="218" t="s">
        <v>155</v>
      </c>
      <c r="H190" s="212" t="s">
        <v>43</v>
      </c>
      <c r="I190" s="212" t="s">
        <v>43</v>
      </c>
    </row>
    <row r="191" spans="5:9" s="2" customFormat="1" x14ac:dyDescent="0.2"/>
    <row r="192" spans="5:9"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pans="1:11" s="2" customFormat="1" x14ac:dyDescent="0.2"/>
    <row r="210" spans="1:11" s="2" customFormat="1" x14ac:dyDescent="0.2"/>
    <row r="211" spans="1:11" s="2" customFormat="1" x14ac:dyDescent="0.2"/>
    <row r="212" spans="1:11" s="2" customFormat="1" x14ac:dyDescent="0.2">
      <c r="A212" s="118"/>
      <c r="B212" s="118"/>
      <c r="C212" s="118"/>
      <c r="D212" s="118"/>
      <c r="E212" s="118"/>
      <c r="F212" s="118"/>
      <c r="G212" s="118"/>
      <c r="H212" s="118"/>
      <c r="I212" s="118"/>
      <c r="J212" s="118"/>
      <c r="K212" s="118"/>
    </row>
    <row r="213" spans="1:11" s="2" customFormat="1" x14ac:dyDescent="0.2">
      <c r="A213" s="118"/>
      <c r="B213" s="118"/>
      <c r="C213" s="118"/>
      <c r="D213" s="118"/>
      <c r="E213" s="118"/>
      <c r="F213" s="118"/>
      <c r="G213" s="118"/>
      <c r="H213" s="118"/>
      <c r="I213" s="118"/>
      <c r="J213" s="118"/>
      <c r="K213" s="118"/>
    </row>
    <row r="214" spans="1:11" s="2" customFormat="1" x14ac:dyDescent="0.2">
      <c r="A214" s="118"/>
      <c r="B214" s="118"/>
      <c r="C214" s="118"/>
      <c r="D214" s="118"/>
      <c r="E214" s="118"/>
      <c r="F214" s="118"/>
      <c r="G214" s="118"/>
      <c r="H214" s="118"/>
      <c r="I214" s="118"/>
      <c r="J214" s="118"/>
      <c r="K214" s="118"/>
    </row>
    <row r="215" spans="1:11" s="2" customFormat="1" x14ac:dyDescent="0.2">
      <c r="A215" s="118"/>
      <c r="B215" s="118"/>
      <c r="C215" s="118"/>
      <c r="D215" s="118"/>
      <c r="E215" s="118"/>
      <c r="F215" s="118"/>
      <c r="G215" s="118"/>
      <c r="H215" s="118"/>
      <c r="I215" s="118"/>
      <c r="J215" s="118"/>
      <c r="K215" s="118"/>
    </row>
    <row r="216" spans="1:11" s="2" customFormat="1" x14ac:dyDescent="0.2">
      <c r="A216" s="118"/>
      <c r="B216" s="118"/>
      <c r="C216" s="118"/>
      <c r="D216" s="118"/>
      <c r="E216" s="118"/>
      <c r="F216" s="118"/>
      <c r="G216" s="118"/>
      <c r="H216" s="118"/>
      <c r="I216" s="118"/>
      <c r="J216" s="118"/>
      <c r="K216" s="118"/>
    </row>
    <row r="217" spans="1:11" s="2" customFormat="1" x14ac:dyDescent="0.2">
      <c r="A217" s="118"/>
      <c r="B217" s="118"/>
      <c r="C217" s="118"/>
      <c r="D217" s="118"/>
      <c r="E217" s="118"/>
      <c r="F217" s="118"/>
      <c r="G217" s="118"/>
      <c r="H217" s="118"/>
      <c r="I217" s="118"/>
      <c r="J217" s="118"/>
      <c r="K217" s="118"/>
    </row>
    <row r="218" spans="1:11" s="2" customFormat="1" x14ac:dyDescent="0.2">
      <c r="A218" s="118"/>
      <c r="B218" s="118"/>
      <c r="C218" s="118"/>
      <c r="D218" s="118"/>
      <c r="E218" s="118"/>
      <c r="F218" s="118"/>
      <c r="G218" s="118"/>
      <c r="H218" s="118"/>
      <c r="I218" s="118"/>
      <c r="J218" s="118"/>
      <c r="K218" s="118"/>
    </row>
    <row r="219" spans="1:11" s="2" customFormat="1" x14ac:dyDescent="0.2">
      <c r="A219" s="118"/>
      <c r="B219" s="118"/>
      <c r="C219" s="118"/>
      <c r="D219" s="118"/>
      <c r="E219" s="118"/>
      <c r="F219" s="118"/>
      <c r="G219" s="118"/>
      <c r="H219" s="118"/>
      <c r="I219" s="118"/>
      <c r="J219" s="118"/>
      <c r="K219" s="118"/>
    </row>
    <row r="220" spans="1:11" s="2" customFormat="1" x14ac:dyDescent="0.2">
      <c r="A220" s="118"/>
      <c r="B220" s="118"/>
      <c r="C220" s="118"/>
      <c r="D220" s="118"/>
      <c r="E220" s="118"/>
      <c r="F220" s="118"/>
      <c r="G220" s="118"/>
      <c r="H220" s="118"/>
      <c r="I220" s="118"/>
      <c r="J220" s="118"/>
      <c r="K220" s="118"/>
    </row>
    <row r="221" spans="1:11" s="2" customFormat="1" x14ac:dyDescent="0.2">
      <c r="A221" s="118"/>
      <c r="B221" s="118"/>
      <c r="C221" s="118"/>
      <c r="D221" s="118"/>
      <c r="E221" s="118"/>
      <c r="F221" s="118"/>
      <c r="G221" s="118"/>
      <c r="H221" s="118"/>
      <c r="I221" s="118"/>
      <c r="J221" s="118"/>
      <c r="K221" s="118"/>
    </row>
    <row r="222" spans="1:11" s="2" customFormat="1" x14ac:dyDescent="0.2">
      <c r="A222" s="118"/>
      <c r="B222" s="118"/>
      <c r="C222" s="118"/>
      <c r="D222" s="118"/>
      <c r="E222" s="118"/>
      <c r="F222" s="118"/>
      <c r="G222" s="118"/>
      <c r="H222" s="118"/>
      <c r="I222" s="118"/>
      <c r="J222" s="118"/>
      <c r="K222" s="118"/>
    </row>
    <row r="223" spans="1:11" s="2" customFormat="1" x14ac:dyDescent="0.2">
      <c r="A223" s="118"/>
      <c r="B223" s="118"/>
      <c r="C223" s="118"/>
      <c r="D223" s="118"/>
      <c r="E223" s="118"/>
      <c r="F223" s="118"/>
      <c r="G223" s="118"/>
      <c r="H223" s="118"/>
      <c r="I223" s="118"/>
      <c r="J223" s="118"/>
      <c r="K223" s="118"/>
    </row>
    <row r="224" spans="1:11" s="2" customFormat="1" x14ac:dyDescent="0.2">
      <c r="A224" s="118"/>
      <c r="B224" s="118"/>
      <c r="C224" s="118"/>
      <c r="D224" s="118"/>
      <c r="E224" s="118"/>
      <c r="F224" s="118"/>
      <c r="G224" s="118"/>
      <c r="H224" s="118"/>
      <c r="I224" s="118"/>
      <c r="J224" s="118"/>
      <c r="K224" s="118"/>
    </row>
    <row r="225" spans="1:11" s="2" customFormat="1" x14ac:dyDescent="0.2">
      <c r="A225" s="118"/>
      <c r="B225" s="118"/>
      <c r="C225" s="118"/>
      <c r="D225" s="118"/>
      <c r="E225" s="118"/>
      <c r="F225" s="118"/>
      <c r="G225" s="118"/>
      <c r="H225" s="118"/>
      <c r="I225" s="118"/>
      <c r="J225" s="118"/>
      <c r="K225" s="118"/>
    </row>
    <row r="226" spans="1:11" s="2" customFormat="1" x14ac:dyDescent="0.2">
      <c r="A226" s="118"/>
      <c r="B226" s="118"/>
      <c r="C226" s="118"/>
      <c r="D226" s="118"/>
      <c r="E226" s="118"/>
      <c r="F226" s="118"/>
      <c r="G226" s="118"/>
      <c r="H226" s="118"/>
      <c r="I226" s="118"/>
      <c r="J226" s="118"/>
      <c r="K226" s="118"/>
    </row>
    <row r="227" spans="1:11" s="2" customFormat="1" x14ac:dyDescent="0.2">
      <c r="A227" s="118"/>
      <c r="B227" s="118"/>
      <c r="C227" s="118"/>
      <c r="D227" s="118"/>
      <c r="E227" s="118"/>
      <c r="F227" s="118"/>
      <c r="G227" s="118"/>
      <c r="H227" s="118"/>
      <c r="I227" s="118"/>
      <c r="J227" s="118"/>
      <c r="K227" s="118"/>
    </row>
    <row r="228" spans="1:11" s="2" customFormat="1" x14ac:dyDescent="0.2">
      <c r="A228" s="118"/>
      <c r="B228" s="118"/>
      <c r="C228" s="118"/>
      <c r="D228" s="118"/>
      <c r="E228" s="118"/>
      <c r="F228" s="118"/>
      <c r="G228" s="118"/>
      <c r="H228" s="118"/>
      <c r="I228" s="118"/>
      <c r="J228" s="118"/>
      <c r="K228" s="118"/>
    </row>
    <row r="229" spans="1:11" s="2" customFormat="1" x14ac:dyDescent="0.2">
      <c r="A229" s="118"/>
      <c r="B229" s="118"/>
      <c r="C229" s="118"/>
      <c r="D229" s="118"/>
      <c r="E229" s="118"/>
      <c r="F229" s="118"/>
      <c r="G229" s="118"/>
      <c r="H229" s="118"/>
      <c r="I229" s="118"/>
      <c r="J229" s="118"/>
      <c r="K229" s="118"/>
    </row>
    <row r="230" spans="1:11" s="2" customFormat="1" x14ac:dyDescent="0.2">
      <c r="A230" s="118"/>
      <c r="B230" s="118"/>
      <c r="C230" s="118"/>
      <c r="D230" s="118"/>
      <c r="E230" s="118"/>
      <c r="F230" s="118"/>
      <c r="G230" s="118"/>
      <c r="H230" s="118"/>
      <c r="I230" s="118"/>
      <c r="J230" s="118"/>
      <c r="K230" s="118"/>
    </row>
    <row r="231" spans="1:11" s="2" customFormat="1" x14ac:dyDescent="0.2">
      <c r="A231" s="118"/>
      <c r="B231" s="118"/>
      <c r="C231" s="118"/>
      <c r="D231" s="118"/>
      <c r="E231" s="118"/>
      <c r="F231" s="118"/>
      <c r="G231" s="118"/>
      <c r="H231" s="118"/>
      <c r="I231" s="118"/>
      <c r="J231" s="118"/>
      <c r="K231" s="118"/>
    </row>
    <row r="232" spans="1:11" s="2" customFormat="1" x14ac:dyDescent="0.2">
      <c r="A232" s="118"/>
      <c r="B232" s="118"/>
      <c r="C232" s="118"/>
      <c r="D232" s="118"/>
      <c r="E232" s="118"/>
      <c r="F232" s="118"/>
      <c r="G232" s="118"/>
      <c r="H232" s="118"/>
      <c r="I232" s="118"/>
      <c r="J232" s="118"/>
      <c r="K232" s="118"/>
    </row>
    <row r="233" spans="1:11" s="118" customFormat="1" x14ac:dyDescent="0.2"/>
    <row r="234" spans="1:11" s="118" customFormat="1" x14ac:dyDescent="0.2"/>
    <row r="235" spans="1:11" s="118" customFormat="1" x14ac:dyDescent="0.2"/>
    <row r="236" spans="1:11" s="118" customFormat="1" x14ac:dyDescent="0.2"/>
    <row r="237" spans="1:11" s="118" customFormat="1" x14ac:dyDescent="0.2"/>
    <row r="238" spans="1:11" s="118" customFormat="1" x14ac:dyDescent="0.2"/>
    <row r="239" spans="1:11" s="118" customFormat="1" x14ac:dyDescent="0.2"/>
    <row r="240" spans="1:11" s="118" customFormat="1" x14ac:dyDescent="0.2"/>
    <row r="241" s="118" customFormat="1" x14ac:dyDescent="0.2"/>
    <row r="242" s="118" customFormat="1" x14ac:dyDescent="0.2"/>
    <row r="243" s="118" customFormat="1" x14ac:dyDescent="0.2"/>
    <row r="244" s="118" customFormat="1" x14ac:dyDescent="0.2"/>
    <row r="245" s="118" customFormat="1" x14ac:dyDescent="0.2"/>
    <row r="246" s="118" customFormat="1" x14ac:dyDescent="0.2"/>
    <row r="247" s="118" customFormat="1" x14ac:dyDescent="0.2"/>
    <row r="248" s="118" customFormat="1" x14ac:dyDescent="0.2"/>
    <row r="249" s="118" customFormat="1" x14ac:dyDescent="0.2"/>
    <row r="250" s="118" customFormat="1" x14ac:dyDescent="0.2"/>
    <row r="251" s="118" customFormat="1" x14ac:dyDescent="0.2"/>
    <row r="252" s="118" customFormat="1" x14ac:dyDescent="0.2"/>
    <row r="253" s="118" customFormat="1" x14ac:dyDescent="0.2"/>
    <row r="254" s="118" customFormat="1" x14ac:dyDescent="0.2"/>
    <row r="255" s="118" customFormat="1" x14ac:dyDescent="0.2"/>
    <row r="256" s="118" customFormat="1" x14ac:dyDescent="0.2"/>
    <row r="257" s="118" customFormat="1" x14ac:dyDescent="0.2"/>
    <row r="258" s="118" customFormat="1" x14ac:dyDescent="0.2"/>
    <row r="259" s="118" customFormat="1" x14ac:dyDescent="0.2"/>
    <row r="260" s="118" customFormat="1" x14ac:dyDescent="0.2"/>
    <row r="261" s="118" customFormat="1" x14ac:dyDescent="0.2"/>
    <row r="262" s="118" customFormat="1" x14ac:dyDescent="0.2"/>
    <row r="263" s="118" customFormat="1" x14ac:dyDescent="0.2"/>
    <row r="264" s="118" customFormat="1" x14ac:dyDescent="0.2"/>
    <row r="265" s="118" customFormat="1" x14ac:dyDescent="0.2"/>
    <row r="266" s="118" customFormat="1" x14ac:dyDescent="0.2"/>
    <row r="267" s="118" customFormat="1" x14ac:dyDescent="0.2"/>
    <row r="268" s="118" customFormat="1" x14ac:dyDescent="0.2"/>
    <row r="269" s="118" customFormat="1" x14ac:dyDescent="0.2"/>
    <row r="270" s="118" customFormat="1" x14ac:dyDescent="0.2"/>
    <row r="271" s="118" customFormat="1" x14ac:dyDescent="0.2"/>
    <row r="272"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row r="325" s="118" customFormat="1" x14ac:dyDescent="0.2"/>
    <row r="326" s="118" customFormat="1" x14ac:dyDescent="0.2"/>
    <row r="327" s="118" customFormat="1" x14ac:dyDescent="0.2"/>
    <row r="328" s="118" customFormat="1" x14ac:dyDescent="0.2"/>
    <row r="329" s="118" customFormat="1" x14ac:dyDescent="0.2"/>
    <row r="330" s="118" customFormat="1" x14ac:dyDescent="0.2"/>
    <row r="331" s="118" customFormat="1" x14ac:dyDescent="0.2"/>
    <row r="332" s="118" customFormat="1" x14ac:dyDescent="0.2"/>
    <row r="333" s="118" customFormat="1" x14ac:dyDescent="0.2"/>
    <row r="334" s="118" customFormat="1" x14ac:dyDescent="0.2"/>
    <row r="335" s="118" customFormat="1" x14ac:dyDescent="0.2"/>
    <row r="336" s="118" customFormat="1" x14ac:dyDescent="0.2"/>
    <row r="337" s="118" customFormat="1" x14ac:dyDescent="0.2"/>
    <row r="338" s="118" customFormat="1" x14ac:dyDescent="0.2"/>
    <row r="339" s="118" customFormat="1" x14ac:dyDescent="0.2"/>
    <row r="340" s="118" customFormat="1" x14ac:dyDescent="0.2"/>
    <row r="341" s="118" customFormat="1" x14ac:dyDescent="0.2"/>
    <row r="342" s="118" customFormat="1" x14ac:dyDescent="0.2"/>
    <row r="343" s="118" customFormat="1" x14ac:dyDescent="0.2"/>
    <row r="344" s="118" customFormat="1" x14ac:dyDescent="0.2"/>
    <row r="345" s="118" customFormat="1" x14ac:dyDescent="0.2"/>
    <row r="346" s="118" customFormat="1" x14ac:dyDescent="0.2"/>
    <row r="347" s="118" customFormat="1" x14ac:dyDescent="0.2"/>
    <row r="348" s="118" customFormat="1" x14ac:dyDescent="0.2"/>
    <row r="349" s="118" customFormat="1" x14ac:dyDescent="0.2"/>
    <row r="350" s="118" customFormat="1" x14ac:dyDescent="0.2"/>
    <row r="351" s="118" customFormat="1" x14ac:dyDescent="0.2"/>
    <row r="352" s="118" customFormat="1" x14ac:dyDescent="0.2"/>
    <row r="353" s="118" customFormat="1" x14ac:dyDescent="0.2"/>
    <row r="354" s="118" customFormat="1" x14ac:dyDescent="0.2"/>
    <row r="355" s="118" customFormat="1" x14ac:dyDescent="0.2"/>
    <row r="356" s="118" customFormat="1" x14ac:dyDescent="0.2"/>
    <row r="357" s="118" customFormat="1" x14ac:dyDescent="0.2"/>
    <row r="358" s="118" customFormat="1" x14ac:dyDescent="0.2"/>
    <row r="359" s="118" customFormat="1" x14ac:dyDescent="0.2"/>
    <row r="360" s="118" customFormat="1" x14ac:dyDescent="0.2"/>
    <row r="361" s="118" customFormat="1" x14ac:dyDescent="0.2"/>
    <row r="362" s="118" customFormat="1" x14ac:dyDescent="0.2"/>
    <row r="363" s="118" customFormat="1" x14ac:dyDescent="0.2"/>
    <row r="364" s="118" customFormat="1" x14ac:dyDescent="0.2"/>
    <row r="365" s="118" customFormat="1" x14ac:dyDescent="0.2"/>
    <row r="366" s="118" customFormat="1" x14ac:dyDescent="0.2"/>
    <row r="367" s="118" customFormat="1" x14ac:dyDescent="0.2"/>
    <row r="368" s="118" customFormat="1" x14ac:dyDescent="0.2"/>
    <row r="369" s="118" customFormat="1" x14ac:dyDescent="0.2"/>
    <row r="370" s="118" customFormat="1" x14ac:dyDescent="0.2"/>
    <row r="371" s="118" customFormat="1" x14ac:dyDescent="0.2"/>
    <row r="372" s="118" customFormat="1" x14ac:dyDescent="0.2"/>
    <row r="373" s="118" customFormat="1" x14ac:dyDescent="0.2"/>
    <row r="374" s="118" customFormat="1" x14ac:dyDescent="0.2"/>
    <row r="375" s="118" customFormat="1" x14ac:dyDescent="0.2"/>
    <row r="376" s="118" customFormat="1" x14ac:dyDescent="0.2"/>
    <row r="377" s="118" customFormat="1" x14ac:dyDescent="0.2"/>
    <row r="378" s="118" customFormat="1" x14ac:dyDescent="0.2"/>
    <row r="379" s="118" customFormat="1" x14ac:dyDescent="0.2"/>
    <row r="380" s="118" customFormat="1" x14ac:dyDescent="0.2"/>
    <row r="381" s="118" customFormat="1" x14ac:dyDescent="0.2"/>
    <row r="382" s="118" customFormat="1" x14ac:dyDescent="0.2"/>
    <row r="383" s="118" customFormat="1" x14ac:dyDescent="0.2"/>
    <row r="384" s="118" customFormat="1" x14ac:dyDescent="0.2"/>
    <row r="385" s="118" customFormat="1" x14ac:dyDescent="0.2"/>
    <row r="386" s="118" customFormat="1" x14ac:dyDescent="0.2"/>
    <row r="387" s="118" customFormat="1" x14ac:dyDescent="0.2"/>
    <row r="388" s="118" customFormat="1" x14ac:dyDescent="0.2"/>
    <row r="389" s="118" customFormat="1" x14ac:dyDescent="0.2"/>
    <row r="390" s="118" customFormat="1" x14ac:dyDescent="0.2"/>
    <row r="391" s="118" customFormat="1" x14ac:dyDescent="0.2"/>
    <row r="392" s="118" customFormat="1" x14ac:dyDescent="0.2"/>
    <row r="393" s="118" customFormat="1" x14ac:dyDescent="0.2"/>
    <row r="394" s="118" customFormat="1" x14ac:dyDescent="0.2"/>
    <row r="395" s="118" customFormat="1" x14ac:dyDescent="0.2"/>
    <row r="396" s="118" customFormat="1" x14ac:dyDescent="0.2"/>
    <row r="397" s="118" customFormat="1" x14ac:dyDescent="0.2"/>
    <row r="398" s="118" customFormat="1" x14ac:dyDescent="0.2"/>
    <row r="399" s="118" customFormat="1" x14ac:dyDescent="0.2"/>
    <row r="400" s="118" customFormat="1" x14ac:dyDescent="0.2"/>
    <row r="401" s="118" customFormat="1" x14ac:dyDescent="0.2"/>
    <row r="402" s="118" customFormat="1" x14ac:dyDescent="0.2"/>
    <row r="403" s="118" customFormat="1" x14ac:dyDescent="0.2"/>
    <row r="404" s="118" customFormat="1" x14ac:dyDescent="0.2"/>
    <row r="405" s="118" customFormat="1" x14ac:dyDescent="0.2"/>
    <row r="406" s="118" customFormat="1" x14ac:dyDescent="0.2"/>
    <row r="407" s="118" customFormat="1" x14ac:dyDescent="0.2"/>
    <row r="408" s="118" customFormat="1" x14ac:dyDescent="0.2"/>
    <row r="409" s="118" customFormat="1" x14ac:dyDescent="0.2"/>
    <row r="410" s="118" customFormat="1" x14ac:dyDescent="0.2"/>
    <row r="411" s="118" customFormat="1" x14ac:dyDescent="0.2"/>
    <row r="412" s="118" customFormat="1" x14ac:dyDescent="0.2"/>
    <row r="413" s="118" customFormat="1" x14ac:dyDescent="0.2"/>
    <row r="414" s="118" customFormat="1" x14ac:dyDescent="0.2"/>
    <row r="415" s="118" customFormat="1" x14ac:dyDescent="0.2"/>
    <row r="416" s="118" customFormat="1" x14ac:dyDescent="0.2"/>
    <row r="417" spans="5:9" s="118" customFormat="1" x14ac:dyDescent="0.2"/>
    <row r="418" spans="5:9" s="118" customFormat="1" x14ac:dyDescent="0.2"/>
    <row r="419" spans="5:9" s="118" customFormat="1" x14ac:dyDescent="0.2"/>
    <row r="420" spans="5:9" s="118" customFormat="1" x14ac:dyDescent="0.2"/>
    <row r="421" spans="5:9" s="118" customFormat="1" x14ac:dyDescent="0.2"/>
    <row r="422" spans="5:9" s="118" customFormat="1" x14ac:dyDescent="0.2"/>
    <row r="423" spans="5:9" s="118" customFormat="1" x14ac:dyDescent="0.2"/>
    <row r="424" spans="5:9" s="118" customFormat="1" x14ac:dyDescent="0.2"/>
    <row r="425" spans="5:9" s="118" customFormat="1" x14ac:dyDescent="0.2">
      <c r="E425" s="66"/>
      <c r="F425" s="66"/>
      <c r="G425" s="66"/>
      <c r="H425" s="66"/>
      <c r="I425" s="66"/>
    </row>
    <row r="426" spans="5:9" s="118" customFormat="1" x14ac:dyDescent="0.2">
      <c r="E426" s="66"/>
      <c r="F426" s="66"/>
      <c r="G426" s="66"/>
      <c r="H426" s="66"/>
      <c r="I426" s="66"/>
    </row>
    <row r="427" spans="5:9" s="118" customFormat="1" x14ac:dyDescent="0.2">
      <c r="E427" s="66"/>
      <c r="F427" s="66"/>
      <c r="G427" s="66"/>
      <c r="H427" s="66"/>
      <c r="I427" s="66"/>
    </row>
    <row r="428" spans="5:9" s="118" customFormat="1" x14ac:dyDescent="0.2">
      <c r="E428" s="66"/>
      <c r="F428" s="66"/>
      <c r="G428" s="66"/>
      <c r="H428" s="66"/>
      <c r="I428" s="66"/>
    </row>
    <row r="429" spans="5:9" s="118" customFormat="1" x14ac:dyDescent="0.2">
      <c r="E429" s="66"/>
      <c r="F429" s="66"/>
      <c r="G429" s="66"/>
      <c r="H429" s="66"/>
      <c r="I429" s="66"/>
    </row>
    <row r="430" spans="5:9" s="118" customFormat="1" x14ac:dyDescent="0.2">
      <c r="E430" s="66"/>
      <c r="F430" s="66"/>
      <c r="G430" s="66"/>
      <c r="H430" s="66"/>
      <c r="I430" s="66"/>
    </row>
    <row r="431" spans="5:9" s="118" customFormat="1" x14ac:dyDescent="0.2">
      <c r="E431" s="66"/>
      <c r="F431" s="66"/>
      <c r="G431" s="66"/>
      <c r="H431" s="66"/>
      <c r="I431" s="66"/>
    </row>
    <row r="432" spans="5:9" s="118" customFormat="1" x14ac:dyDescent="0.2">
      <c r="E432" s="66"/>
      <c r="F432" s="66"/>
      <c r="G432" s="66"/>
      <c r="H432" s="66"/>
      <c r="I432" s="66"/>
    </row>
    <row r="433" spans="5:9" s="118" customFormat="1" x14ac:dyDescent="0.2">
      <c r="E433" s="66"/>
      <c r="F433" s="66"/>
      <c r="G433" s="66"/>
      <c r="H433" s="66"/>
      <c r="I433" s="66"/>
    </row>
    <row r="434" spans="5:9" s="118" customFormat="1" x14ac:dyDescent="0.2">
      <c r="E434" s="66"/>
      <c r="F434" s="66"/>
      <c r="G434" s="66"/>
      <c r="H434" s="66"/>
      <c r="I434" s="66"/>
    </row>
    <row r="435" spans="5:9" s="118" customFormat="1" x14ac:dyDescent="0.2">
      <c r="E435" s="66"/>
      <c r="F435" s="66"/>
      <c r="G435" s="66"/>
      <c r="H435" s="66"/>
      <c r="I435" s="66"/>
    </row>
    <row r="436" spans="5:9" s="118" customFormat="1" x14ac:dyDescent="0.2">
      <c r="E436" s="66"/>
      <c r="F436" s="66"/>
      <c r="G436" s="66"/>
      <c r="H436" s="66"/>
      <c r="I436" s="66"/>
    </row>
    <row r="437" spans="5:9" s="118" customFormat="1" x14ac:dyDescent="0.2">
      <c r="E437" s="66"/>
      <c r="F437" s="66"/>
      <c r="G437" s="66"/>
      <c r="H437" s="66"/>
      <c r="I437" s="66"/>
    </row>
    <row r="438" spans="5:9" s="118" customFormat="1" x14ac:dyDescent="0.2">
      <c r="E438" s="66"/>
      <c r="F438" s="66"/>
      <c r="G438" s="66"/>
      <c r="H438" s="66"/>
      <c r="I438" s="66"/>
    </row>
    <row r="439" spans="5:9" s="118" customFormat="1" x14ac:dyDescent="0.2">
      <c r="E439" s="66"/>
      <c r="F439" s="66"/>
      <c r="G439" s="66"/>
      <c r="H439" s="66"/>
      <c r="I439" s="66"/>
    </row>
    <row r="440" spans="5:9" s="118" customFormat="1" x14ac:dyDescent="0.2">
      <c r="E440" s="66"/>
      <c r="F440" s="66"/>
      <c r="G440" s="66"/>
      <c r="H440" s="66"/>
      <c r="I440" s="66"/>
    </row>
    <row r="441" spans="5:9" s="118" customFormat="1" x14ac:dyDescent="0.2">
      <c r="E441" s="66"/>
      <c r="F441" s="66"/>
      <c r="G441" s="66"/>
      <c r="H441" s="66"/>
      <c r="I441" s="66"/>
    </row>
    <row r="442" spans="5:9" s="118" customFormat="1" x14ac:dyDescent="0.2">
      <c r="E442" s="66"/>
      <c r="F442" s="66"/>
      <c r="G442" s="66"/>
      <c r="H442" s="66"/>
      <c r="I442" s="66"/>
    </row>
    <row r="443" spans="5:9" s="118" customFormat="1" x14ac:dyDescent="0.2">
      <c r="E443" s="66"/>
      <c r="F443" s="66"/>
      <c r="G443" s="66"/>
      <c r="H443" s="66"/>
      <c r="I443" s="66"/>
    </row>
    <row r="444" spans="5:9" s="118" customFormat="1" x14ac:dyDescent="0.2">
      <c r="E444" s="66"/>
      <c r="F444" s="66"/>
      <c r="G444" s="66"/>
      <c r="H444" s="66"/>
      <c r="I444" s="66"/>
    </row>
    <row r="445" spans="5:9" s="118" customFormat="1" x14ac:dyDescent="0.2">
      <c r="E445" s="66"/>
      <c r="F445" s="66"/>
      <c r="G445" s="66"/>
      <c r="H445" s="66"/>
      <c r="I445" s="66"/>
    </row>
    <row r="446" spans="5:9" s="118" customFormat="1" x14ac:dyDescent="0.2">
      <c r="E446" s="66"/>
      <c r="F446" s="66"/>
      <c r="G446" s="66"/>
      <c r="H446" s="66"/>
      <c r="I446" s="66"/>
    </row>
    <row r="447" spans="5:9" s="118" customFormat="1" x14ac:dyDescent="0.2">
      <c r="E447" s="66"/>
      <c r="F447" s="66"/>
      <c r="G447" s="66"/>
      <c r="H447" s="66"/>
      <c r="I447" s="66"/>
    </row>
    <row r="448" spans="5:9" s="118" customFormat="1" x14ac:dyDescent="0.2">
      <c r="E448" s="66"/>
      <c r="F448" s="66"/>
      <c r="G448" s="66"/>
      <c r="H448" s="66"/>
      <c r="I448" s="66"/>
    </row>
    <row r="449" spans="5:9" s="118" customFormat="1" x14ac:dyDescent="0.2">
      <c r="E449" s="66"/>
      <c r="F449" s="66"/>
      <c r="G449" s="66"/>
      <c r="H449" s="66"/>
      <c r="I449" s="66"/>
    </row>
    <row r="450" spans="5:9" s="118" customFormat="1" x14ac:dyDescent="0.2">
      <c r="E450" s="66"/>
      <c r="F450" s="66"/>
      <c r="G450" s="66"/>
      <c r="H450" s="66"/>
      <c r="I450" s="66"/>
    </row>
    <row r="451" spans="5:9" s="118" customFormat="1" x14ac:dyDescent="0.2">
      <c r="E451" s="66"/>
      <c r="F451" s="66"/>
      <c r="G451" s="66"/>
      <c r="H451" s="66"/>
      <c r="I451" s="66"/>
    </row>
    <row r="452" spans="5:9" s="118" customFormat="1" x14ac:dyDescent="0.2">
      <c r="E452" s="66"/>
      <c r="F452" s="66"/>
      <c r="G452" s="66"/>
      <c r="H452" s="66"/>
      <c r="I452" s="66"/>
    </row>
    <row r="453" spans="5:9" s="118" customFormat="1" x14ac:dyDescent="0.2">
      <c r="E453" s="66"/>
      <c r="F453" s="66"/>
      <c r="G453" s="66"/>
      <c r="H453" s="66"/>
      <c r="I453" s="66"/>
    </row>
    <row r="454" spans="5:9" s="118" customFormat="1" x14ac:dyDescent="0.2">
      <c r="E454" s="66"/>
      <c r="F454" s="66"/>
      <c r="G454" s="66"/>
      <c r="H454" s="66"/>
      <c r="I454" s="66"/>
    </row>
    <row r="455" spans="5:9" s="118" customFormat="1" x14ac:dyDescent="0.2">
      <c r="E455" s="66"/>
      <c r="F455" s="66"/>
      <c r="G455" s="66"/>
      <c r="H455" s="66"/>
      <c r="I455" s="66"/>
    </row>
    <row r="456" spans="5:9" s="118" customFormat="1" x14ac:dyDescent="0.2">
      <c r="E456" s="66"/>
      <c r="F456" s="66"/>
      <c r="G456" s="66"/>
      <c r="H456" s="66"/>
      <c r="I456" s="66"/>
    </row>
    <row r="457" spans="5:9" s="118" customFormat="1" x14ac:dyDescent="0.2">
      <c r="E457" s="66"/>
      <c r="F457" s="66"/>
      <c r="G457" s="66"/>
      <c r="H457" s="66"/>
      <c r="I457" s="66"/>
    </row>
    <row r="458" spans="5:9" s="118" customFormat="1" x14ac:dyDescent="0.2">
      <c r="E458" s="66"/>
      <c r="F458" s="66"/>
      <c r="G458" s="66"/>
      <c r="H458" s="66"/>
      <c r="I458" s="66"/>
    </row>
    <row r="459" spans="5:9" s="118" customFormat="1" x14ac:dyDescent="0.2">
      <c r="E459" s="66"/>
      <c r="F459" s="66"/>
      <c r="G459" s="66"/>
      <c r="H459" s="66"/>
      <c r="I459" s="66"/>
    </row>
    <row r="460" spans="5:9" s="118" customFormat="1" x14ac:dyDescent="0.2">
      <c r="E460" s="66"/>
      <c r="F460" s="66"/>
      <c r="G460" s="66"/>
      <c r="H460" s="66"/>
      <c r="I460" s="66"/>
    </row>
    <row r="461" spans="5:9" s="118" customFormat="1" x14ac:dyDescent="0.2">
      <c r="E461" s="66"/>
      <c r="F461" s="66"/>
      <c r="G461" s="66"/>
      <c r="H461" s="66"/>
      <c r="I461" s="66"/>
    </row>
    <row r="462" spans="5:9" s="118" customFormat="1" x14ac:dyDescent="0.2">
      <c r="E462" s="66"/>
      <c r="F462" s="66"/>
      <c r="G462" s="66"/>
      <c r="H462" s="66"/>
      <c r="I462" s="66"/>
    </row>
    <row r="463" spans="5:9" s="118" customFormat="1" x14ac:dyDescent="0.2">
      <c r="E463" s="66"/>
      <c r="F463" s="66"/>
      <c r="G463" s="66"/>
      <c r="H463" s="66"/>
      <c r="I463" s="66"/>
    </row>
    <row r="464" spans="5:9" s="118" customFormat="1" x14ac:dyDescent="0.2">
      <c r="E464" s="66"/>
      <c r="F464" s="66"/>
      <c r="G464" s="66"/>
      <c r="H464" s="66"/>
      <c r="I464" s="66"/>
    </row>
    <row r="465" spans="5:9" s="118" customFormat="1" x14ac:dyDescent="0.2">
      <c r="E465" s="66"/>
      <c r="F465" s="66"/>
      <c r="G465" s="66"/>
      <c r="H465" s="66"/>
      <c r="I465" s="66"/>
    </row>
    <row r="466" spans="5:9" s="118" customFormat="1" x14ac:dyDescent="0.2">
      <c r="E466" s="66"/>
      <c r="F466" s="66"/>
      <c r="G466" s="66"/>
      <c r="H466" s="66"/>
      <c r="I466" s="66"/>
    </row>
    <row r="467" spans="5:9" s="118" customFormat="1" x14ac:dyDescent="0.2">
      <c r="E467" s="66"/>
      <c r="F467" s="66"/>
      <c r="G467" s="66"/>
      <c r="H467" s="66"/>
      <c r="I467" s="66"/>
    </row>
    <row r="468" spans="5:9" s="118" customFormat="1" x14ac:dyDescent="0.2">
      <c r="E468" s="66"/>
      <c r="F468" s="66"/>
      <c r="G468" s="66"/>
      <c r="H468" s="66"/>
      <c r="I468" s="66"/>
    </row>
    <row r="469" spans="5:9" s="118" customFormat="1" x14ac:dyDescent="0.2">
      <c r="E469" s="66"/>
      <c r="F469" s="66"/>
      <c r="G469" s="66"/>
      <c r="H469" s="66"/>
      <c r="I469" s="66"/>
    </row>
    <row r="470" spans="5:9" s="118" customFormat="1" x14ac:dyDescent="0.2">
      <c r="E470" s="66"/>
      <c r="F470" s="66"/>
      <c r="G470" s="66"/>
      <c r="H470" s="66"/>
      <c r="I470" s="66"/>
    </row>
    <row r="471" spans="5:9" s="118" customFormat="1" x14ac:dyDescent="0.2">
      <c r="E471" s="66"/>
      <c r="F471" s="66"/>
      <c r="G471" s="66"/>
      <c r="H471" s="66"/>
      <c r="I471" s="66"/>
    </row>
    <row r="472" spans="5:9" s="118" customFormat="1" x14ac:dyDescent="0.2">
      <c r="E472" s="66"/>
      <c r="F472" s="66"/>
      <c r="G472" s="66"/>
      <c r="H472" s="66"/>
      <c r="I472" s="66"/>
    </row>
    <row r="473" spans="5:9" s="118" customFormat="1" x14ac:dyDescent="0.2">
      <c r="E473" s="66"/>
      <c r="F473" s="66"/>
      <c r="G473" s="66"/>
      <c r="H473" s="66"/>
      <c r="I473" s="66"/>
    </row>
    <row r="474" spans="5:9" s="118" customFormat="1" x14ac:dyDescent="0.2">
      <c r="E474" s="66"/>
      <c r="F474" s="66"/>
      <c r="G474" s="66"/>
      <c r="H474" s="66"/>
      <c r="I474" s="66"/>
    </row>
    <row r="475" spans="5:9" s="118" customFormat="1" x14ac:dyDescent="0.2">
      <c r="E475" s="66"/>
      <c r="F475" s="66"/>
      <c r="G475" s="66"/>
      <c r="H475" s="66"/>
      <c r="I475" s="66"/>
    </row>
    <row r="476" spans="5:9" s="118" customFormat="1" x14ac:dyDescent="0.2">
      <c r="E476" s="66"/>
      <c r="F476" s="66"/>
      <c r="G476" s="66"/>
      <c r="H476" s="66"/>
      <c r="I476" s="66"/>
    </row>
    <row r="477" spans="5:9" s="118" customFormat="1" x14ac:dyDescent="0.2">
      <c r="E477" s="66"/>
      <c r="F477" s="66"/>
      <c r="G477" s="66"/>
      <c r="H477" s="66"/>
      <c r="I477" s="66"/>
    </row>
    <row r="478" spans="5:9" s="118" customFormat="1" x14ac:dyDescent="0.2">
      <c r="E478" s="66"/>
      <c r="F478" s="66"/>
      <c r="G478" s="66"/>
      <c r="H478" s="66"/>
      <c r="I478" s="66"/>
    </row>
    <row r="479" spans="5:9" s="118" customFormat="1" x14ac:dyDescent="0.2">
      <c r="E479" s="66"/>
      <c r="F479" s="66"/>
      <c r="G479" s="66"/>
      <c r="H479" s="66"/>
      <c r="I479" s="66"/>
    </row>
    <row r="480" spans="5:9" s="118" customFormat="1" x14ac:dyDescent="0.2">
      <c r="E480" s="66"/>
      <c r="F480" s="66"/>
      <c r="G480" s="66"/>
      <c r="H480" s="66"/>
      <c r="I480" s="66"/>
    </row>
    <row r="481" spans="5:9" s="118" customFormat="1" x14ac:dyDescent="0.2">
      <c r="E481" s="66"/>
      <c r="F481" s="66"/>
      <c r="G481" s="66"/>
      <c r="H481" s="66"/>
      <c r="I481" s="66"/>
    </row>
    <row r="482" spans="5:9" s="118" customFormat="1" x14ac:dyDescent="0.2">
      <c r="E482" s="66"/>
      <c r="F482" s="66"/>
      <c r="G482" s="66"/>
      <c r="H482" s="66"/>
      <c r="I482" s="66"/>
    </row>
    <row r="483" spans="5:9" s="118" customFormat="1" x14ac:dyDescent="0.2">
      <c r="E483" s="66"/>
      <c r="F483" s="66"/>
      <c r="G483" s="66"/>
      <c r="H483" s="66"/>
      <c r="I483" s="66"/>
    </row>
    <row r="484" spans="5:9" s="118" customFormat="1" x14ac:dyDescent="0.2">
      <c r="E484" s="66"/>
      <c r="F484" s="66"/>
      <c r="G484" s="66"/>
      <c r="H484" s="66"/>
      <c r="I484" s="66"/>
    </row>
    <row r="485" spans="5:9" s="118" customFormat="1" x14ac:dyDescent="0.2">
      <c r="E485" s="66"/>
      <c r="F485" s="66"/>
      <c r="G485" s="66"/>
      <c r="H485" s="66"/>
      <c r="I485" s="66"/>
    </row>
    <row r="486" spans="5:9" s="118" customFormat="1" x14ac:dyDescent="0.2">
      <c r="E486" s="66"/>
      <c r="F486" s="66"/>
      <c r="G486" s="66"/>
      <c r="H486" s="66"/>
      <c r="I486" s="66"/>
    </row>
    <row r="487" spans="5:9" s="118" customFormat="1" x14ac:dyDescent="0.2">
      <c r="E487" s="66"/>
      <c r="F487" s="66"/>
      <c r="G487" s="66"/>
      <c r="H487" s="66"/>
      <c r="I487" s="66"/>
    </row>
    <row r="488" spans="5:9" s="118" customFormat="1" x14ac:dyDescent="0.2">
      <c r="E488" s="66"/>
      <c r="F488" s="66"/>
      <c r="G488" s="66"/>
      <c r="H488" s="66"/>
      <c r="I488" s="66"/>
    </row>
    <row r="489" spans="5:9" s="118" customFormat="1" x14ac:dyDescent="0.2">
      <c r="E489" s="66"/>
      <c r="F489" s="66"/>
      <c r="G489" s="66"/>
      <c r="H489" s="66"/>
      <c r="I489" s="66"/>
    </row>
    <row r="490" spans="5:9" s="118" customFormat="1" x14ac:dyDescent="0.2">
      <c r="E490" s="66"/>
      <c r="F490" s="66"/>
      <c r="G490" s="66"/>
      <c r="H490" s="66"/>
      <c r="I490" s="66"/>
    </row>
    <row r="491" spans="5:9" s="118" customFormat="1" x14ac:dyDescent="0.2">
      <c r="E491" s="66"/>
      <c r="F491" s="66"/>
      <c r="G491" s="66"/>
      <c r="H491" s="66"/>
      <c r="I491" s="66"/>
    </row>
    <row r="492" spans="5:9" s="118" customFormat="1" x14ac:dyDescent="0.2">
      <c r="E492" s="66"/>
      <c r="F492" s="66"/>
      <c r="G492" s="66"/>
      <c r="H492" s="66"/>
      <c r="I492" s="66"/>
    </row>
    <row r="493" spans="5:9" s="118" customFormat="1" x14ac:dyDescent="0.2">
      <c r="E493" s="66"/>
      <c r="F493" s="66"/>
      <c r="G493" s="66"/>
      <c r="H493" s="66"/>
      <c r="I493" s="66"/>
    </row>
    <row r="494" spans="5:9" s="118" customFormat="1" x14ac:dyDescent="0.2">
      <c r="E494" s="66"/>
      <c r="F494" s="66"/>
      <c r="G494" s="66"/>
      <c r="H494" s="66"/>
      <c r="I494" s="66"/>
    </row>
    <row r="495" spans="5:9" s="118" customFormat="1" x14ac:dyDescent="0.2">
      <c r="E495" s="66"/>
      <c r="F495" s="66"/>
      <c r="G495" s="66"/>
      <c r="H495" s="66"/>
      <c r="I495" s="66"/>
    </row>
    <row r="496" spans="5:9" s="118" customFormat="1" x14ac:dyDescent="0.2">
      <c r="E496" s="66"/>
      <c r="F496" s="66"/>
      <c r="G496" s="66"/>
      <c r="H496" s="66"/>
      <c r="I496" s="66"/>
    </row>
    <row r="497" spans="5:9" s="118" customFormat="1" x14ac:dyDescent="0.2">
      <c r="E497" s="66"/>
      <c r="F497" s="66"/>
      <c r="G497" s="66"/>
      <c r="H497" s="66"/>
      <c r="I497" s="66"/>
    </row>
    <row r="498" spans="5:9" s="118" customFormat="1" x14ac:dyDescent="0.2">
      <c r="E498" s="66"/>
      <c r="F498" s="66"/>
      <c r="G498" s="66"/>
      <c r="H498" s="66"/>
      <c r="I498" s="66"/>
    </row>
    <row r="499" spans="5:9" s="118" customFormat="1" x14ac:dyDescent="0.2"/>
    <row r="500" spans="5:9" s="118" customFormat="1" x14ac:dyDescent="0.2"/>
    <row r="501" spans="5:9" s="118" customFormat="1" x14ac:dyDescent="0.2"/>
    <row r="502" spans="5:9" s="118" customFormat="1" x14ac:dyDescent="0.2"/>
    <row r="503" spans="5:9" s="118" customFormat="1" x14ac:dyDescent="0.2"/>
    <row r="504" spans="5:9" s="118" customFormat="1" x14ac:dyDescent="0.2"/>
    <row r="505" spans="5:9" s="118" customFormat="1" x14ac:dyDescent="0.2"/>
    <row r="506" spans="5:9" s="118" customFormat="1" x14ac:dyDescent="0.2"/>
    <row r="507" spans="5:9" s="118" customFormat="1" x14ac:dyDescent="0.2"/>
    <row r="508" spans="5:9" s="118" customFormat="1" x14ac:dyDescent="0.2"/>
    <row r="509" spans="5:9" s="118" customFormat="1" x14ac:dyDescent="0.2"/>
    <row r="510" spans="5:9" s="118" customFormat="1" x14ac:dyDescent="0.2"/>
    <row r="511" spans="5:9" s="118" customFormat="1" x14ac:dyDescent="0.2"/>
    <row r="512" spans="5:9" s="118" customFormat="1" x14ac:dyDescent="0.2"/>
    <row r="513" s="118" customFormat="1" x14ac:dyDescent="0.2"/>
    <row r="514" s="118" customFormat="1" x14ac:dyDescent="0.2"/>
    <row r="515" s="118" customFormat="1" x14ac:dyDescent="0.2"/>
    <row r="516" s="118" customFormat="1" x14ac:dyDescent="0.2"/>
    <row r="517" s="118" customFormat="1" x14ac:dyDescent="0.2"/>
    <row r="518" s="118" customFormat="1" x14ac:dyDescent="0.2"/>
    <row r="519" s="118" customFormat="1" x14ac:dyDescent="0.2"/>
    <row r="520" s="118" customFormat="1" x14ac:dyDescent="0.2"/>
    <row r="521" s="118" customFormat="1" x14ac:dyDescent="0.2"/>
    <row r="522" s="118" customFormat="1" x14ac:dyDescent="0.2"/>
    <row r="523" s="118" customFormat="1" x14ac:dyDescent="0.2"/>
    <row r="524" s="118" customFormat="1" x14ac:dyDescent="0.2"/>
    <row r="525" s="118" customFormat="1" x14ac:dyDescent="0.2"/>
    <row r="526" s="118" customFormat="1" x14ac:dyDescent="0.2"/>
    <row r="527" s="118" customFormat="1" x14ac:dyDescent="0.2"/>
    <row r="528" s="118" customFormat="1" x14ac:dyDescent="0.2"/>
    <row r="529" s="118" customFormat="1" x14ac:dyDescent="0.2"/>
    <row r="530" s="118" customFormat="1" x14ac:dyDescent="0.2"/>
    <row r="531" s="118" customFormat="1" x14ac:dyDescent="0.2"/>
    <row r="532" s="118" customFormat="1" x14ac:dyDescent="0.2"/>
    <row r="533" s="118" customFormat="1" x14ac:dyDescent="0.2"/>
    <row r="534" s="118" customFormat="1" x14ac:dyDescent="0.2"/>
    <row r="535" s="118" customFormat="1" x14ac:dyDescent="0.2"/>
    <row r="536" s="118" customFormat="1" x14ac:dyDescent="0.2"/>
    <row r="537" s="118" customFormat="1" x14ac:dyDescent="0.2"/>
    <row r="538" s="118" customFormat="1" x14ac:dyDescent="0.2"/>
    <row r="539" s="118" customFormat="1" x14ac:dyDescent="0.2"/>
    <row r="540" s="118" customFormat="1" x14ac:dyDescent="0.2"/>
    <row r="541" s="118" customFormat="1" x14ac:dyDescent="0.2"/>
    <row r="542" s="118" customFormat="1" x14ac:dyDescent="0.2"/>
    <row r="543" s="118" customFormat="1" x14ac:dyDescent="0.2"/>
    <row r="544" s="118" customFormat="1" x14ac:dyDescent="0.2"/>
    <row r="545" s="118" customFormat="1" x14ac:dyDescent="0.2"/>
    <row r="546" s="118" customFormat="1" x14ac:dyDescent="0.2"/>
    <row r="547" s="118" customFormat="1" x14ac:dyDescent="0.2"/>
    <row r="548" s="118" customFormat="1" x14ac:dyDescent="0.2"/>
    <row r="549" s="118" customFormat="1" x14ac:dyDescent="0.2"/>
    <row r="550" s="118" customFormat="1" x14ac:dyDescent="0.2"/>
    <row r="551" s="118" customFormat="1" x14ac:dyDescent="0.2"/>
    <row r="552" s="118" customFormat="1" x14ac:dyDescent="0.2"/>
    <row r="553" s="118" customFormat="1" x14ac:dyDescent="0.2"/>
    <row r="554" s="118" customFormat="1" x14ac:dyDescent="0.2"/>
    <row r="555" s="118" customFormat="1" x14ac:dyDescent="0.2"/>
    <row r="556" s="118" customFormat="1" x14ac:dyDescent="0.2"/>
    <row r="557" s="118" customFormat="1" x14ac:dyDescent="0.2"/>
    <row r="558" s="118" customFormat="1" x14ac:dyDescent="0.2"/>
    <row r="559" s="118" customFormat="1" x14ac:dyDescent="0.2"/>
    <row r="560" s="118" customFormat="1" x14ac:dyDescent="0.2"/>
    <row r="561" s="118" customFormat="1" x14ac:dyDescent="0.2"/>
    <row r="562" s="118" customFormat="1" x14ac:dyDescent="0.2"/>
    <row r="563" s="118" customFormat="1" x14ac:dyDescent="0.2"/>
    <row r="564" s="118" customFormat="1" x14ac:dyDescent="0.2"/>
    <row r="565" s="118" customFormat="1" x14ac:dyDescent="0.2"/>
    <row r="566" s="118" customFormat="1" x14ac:dyDescent="0.2"/>
    <row r="567" s="118" customFormat="1" x14ac:dyDescent="0.2"/>
    <row r="568" s="118" customFormat="1" x14ac:dyDescent="0.2"/>
    <row r="569" s="118" customFormat="1" x14ac:dyDescent="0.2"/>
    <row r="570" s="118" customFormat="1" x14ac:dyDescent="0.2"/>
    <row r="571" s="118" customFormat="1" x14ac:dyDescent="0.2"/>
    <row r="572" s="118" customFormat="1" x14ac:dyDescent="0.2"/>
    <row r="573" s="118" customFormat="1" x14ac:dyDescent="0.2"/>
    <row r="574" s="118" customFormat="1" x14ac:dyDescent="0.2"/>
    <row r="575" s="118" customFormat="1" x14ac:dyDescent="0.2"/>
    <row r="576" s="118" customFormat="1" x14ac:dyDescent="0.2"/>
    <row r="577" s="118" customFormat="1" x14ac:dyDescent="0.2"/>
    <row r="578" s="118" customFormat="1" x14ac:dyDescent="0.2"/>
    <row r="579" s="118" customFormat="1" x14ac:dyDescent="0.2"/>
    <row r="580" s="118" customFormat="1" x14ac:dyDescent="0.2"/>
    <row r="581" s="118" customFormat="1" x14ac:dyDescent="0.2"/>
    <row r="582" s="118" customFormat="1" x14ac:dyDescent="0.2"/>
    <row r="583" s="118" customFormat="1" x14ac:dyDescent="0.2"/>
    <row r="584" s="118" customFormat="1" x14ac:dyDescent="0.2"/>
    <row r="585" s="118" customFormat="1" x14ac:dyDescent="0.2"/>
    <row r="586" s="118" customFormat="1" x14ac:dyDescent="0.2"/>
    <row r="587" s="118" customFormat="1" x14ac:dyDescent="0.2"/>
    <row r="588" s="118" customFormat="1" x14ac:dyDescent="0.2"/>
    <row r="589" s="118" customFormat="1" x14ac:dyDescent="0.2"/>
    <row r="590" s="118" customFormat="1" x14ac:dyDescent="0.2"/>
    <row r="591" s="118" customFormat="1" x14ac:dyDescent="0.2"/>
    <row r="592" s="118" customFormat="1" x14ac:dyDescent="0.2"/>
    <row r="593" spans="10:22" s="25" customFormat="1" x14ac:dyDescent="0.2">
      <c r="J593" s="2"/>
      <c r="K593" s="118"/>
      <c r="L593" s="118"/>
      <c r="M593" s="118"/>
      <c r="N593" s="118"/>
      <c r="O593" s="118"/>
      <c r="P593" s="118"/>
      <c r="Q593" s="118"/>
      <c r="R593" s="2"/>
      <c r="S593" s="2"/>
      <c r="T593" s="2"/>
      <c r="U593" s="2"/>
      <c r="V593" s="2"/>
    </row>
  </sheetData>
  <sheetProtection sheet="1" objects="1" scenarios="1"/>
  <mergeCells count="26">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 ref="C50:I50"/>
    <mergeCell ref="C3:I3"/>
    <mergeCell ref="C15:F15"/>
    <mergeCell ref="F29:G29"/>
    <mergeCell ref="F30:G30"/>
    <mergeCell ref="F23:G23"/>
    <mergeCell ref="F24:G24"/>
    <mergeCell ref="F25:G25"/>
    <mergeCell ref="F26:G26"/>
    <mergeCell ref="F27:G27"/>
  </mergeCells>
  <conditionalFormatting sqref="H20:I30 F20:F30">
    <cfRule type="containsErrors" dxfId="5" priority="4" stopIfTrue="1">
      <formula>ISERROR(F20)</formula>
    </cfRule>
  </conditionalFormatting>
  <conditionalFormatting sqref="D20:E30">
    <cfRule type="containsText" dxfId="4" priority="1" stopIfTrue="1" operator="containsText" text="N/A">
      <formula>NOT(ISERROR(SEARCH("N/A",D20)))</formula>
    </cfRule>
    <cfRule type="notContainsText" dxfId="3" priority="2" stopIfTrue="1" operator="notContains" text="N/A">
      <formula>ISERROR(SEARCH("N/A",D20))</formula>
    </cfRule>
  </conditionalFormatting>
  <dataValidations count="6">
    <dataValidation type="whole" allowBlank="1" showInputMessage="1" showErrorMessage="1" sqref="C11">
      <formula1>50</formula1>
      <formula2>100</formula2>
    </dataValidation>
    <dataValidation type="whole" allowBlank="1" showInputMessage="1" showErrorMessage="1" sqref="C13">
      <formula1>5</formula1>
      <formula2>100</formula2>
    </dataValidation>
    <dataValidation type="list" allowBlank="1" showInputMessage="1" showErrorMessage="1" sqref="C15:F15">
      <formula1>Plan_Names</formula1>
    </dataValidation>
    <dataValidation type="list" allowBlank="1" showInputMessage="1" showErrorMessage="1" sqref="C9:F9">
      <formula1>EligibilityGroups</formula1>
    </dataValidation>
    <dataValidation type="list" allowBlank="1" showErrorMessage="1" promptTitle="Step 1:  Choose a health plan." prompt="_x000a_Step 2:  Enter the number of years of service credit that apply." sqref="WVL983060:WVN983061 WLP983060:WLR983061 C14:F14 IZ13:JB14 SV13:SX14 ACR13:ACT14 AMN13:AMP14 AWJ13:AWL14 BGF13:BGH14 BQB13:BQD14 BZX13:BZZ14 CJT13:CJV14 CTP13:CTR14 DDL13:DDN14 DNH13:DNJ14 DXD13:DXF14 EGZ13:EHB14 EQV13:EQX14 FAR13:FAT14 FKN13:FKP14 FUJ13:FUL14 GEF13:GEH14 GOB13:GOD14 GXX13:GXZ14 HHT13:HHV14 HRP13:HRR14 IBL13:IBN14 ILH13:ILJ14 IVD13:IVF14 JEZ13:JFB14 JOV13:JOX14 JYR13:JYT14 KIN13:KIP14 KSJ13:KSL14 LCF13:LCH14 LMB13:LMD14 LVX13:LVZ14 MFT13:MFV14 MPP13:MPR14 MZL13:MZN14 NJH13:NJJ14 NTD13:NTF14 OCZ13:ODB14 OMV13:OMX14 OWR13:OWT14 PGN13:PGP14 PQJ13:PQL14 QAF13:QAH14 QKB13:QKD14 QTX13:QTZ14 RDT13:RDV14 RNP13:RNR14 RXL13:RXN14 SHH13:SHJ14 SRD13:SRF14 TAZ13:TBB14 TKV13:TKX14 TUR13:TUT14 UEN13:UEP14 UOJ13:UOL14 UYF13:UYH14 VIB13:VID14 VRX13:VRZ14 WBT13:WBV14 WLP13:WLR14 WVL13:WVN14 C65556:F65557 IZ65556:JB65557 SV65556:SX65557 ACR65556:ACT65557 AMN65556:AMP65557 AWJ65556:AWL65557 BGF65556:BGH65557 BQB65556:BQD65557 BZX65556:BZZ65557 CJT65556:CJV65557 CTP65556:CTR65557 DDL65556:DDN65557 DNH65556:DNJ65557 DXD65556:DXF65557 EGZ65556:EHB65557 EQV65556:EQX65557 FAR65556:FAT65557 FKN65556:FKP65557 FUJ65556:FUL65557 GEF65556:GEH65557 GOB65556:GOD65557 GXX65556:GXZ65557 HHT65556:HHV65557 HRP65556:HRR65557 IBL65556:IBN65557 ILH65556:ILJ65557 IVD65556:IVF65557 JEZ65556:JFB65557 JOV65556:JOX65557 JYR65556:JYT65557 KIN65556:KIP65557 KSJ65556:KSL65557 LCF65556:LCH65557 LMB65556:LMD65557 LVX65556:LVZ65557 MFT65556:MFV65557 MPP65556:MPR65557 MZL65556:MZN65557 NJH65556:NJJ65557 NTD65556:NTF65557 OCZ65556:ODB65557 OMV65556:OMX65557 OWR65556:OWT65557 PGN65556:PGP65557 PQJ65556:PQL65557 QAF65556:QAH65557 QKB65556:QKD65557 QTX65556:QTZ65557 RDT65556:RDV65557 RNP65556:RNR65557 RXL65556:RXN65557 SHH65556:SHJ65557 SRD65556:SRF65557 TAZ65556:TBB65557 TKV65556:TKX65557 TUR65556:TUT65557 UEN65556:UEP65557 UOJ65556:UOL65557 UYF65556:UYH65557 VIB65556:VID65557 VRX65556:VRZ65557 WBT65556:WBV65557 WLP65556:WLR65557 WVL65556:WVN65557 C131092:F131093 IZ131092:JB131093 SV131092:SX131093 ACR131092:ACT131093 AMN131092:AMP131093 AWJ131092:AWL131093 BGF131092:BGH131093 BQB131092:BQD131093 BZX131092:BZZ131093 CJT131092:CJV131093 CTP131092:CTR131093 DDL131092:DDN131093 DNH131092:DNJ131093 DXD131092:DXF131093 EGZ131092:EHB131093 EQV131092:EQX131093 FAR131092:FAT131093 FKN131092:FKP131093 FUJ131092:FUL131093 GEF131092:GEH131093 GOB131092:GOD131093 GXX131092:GXZ131093 HHT131092:HHV131093 HRP131092:HRR131093 IBL131092:IBN131093 ILH131092:ILJ131093 IVD131092:IVF131093 JEZ131092:JFB131093 JOV131092:JOX131093 JYR131092:JYT131093 KIN131092:KIP131093 KSJ131092:KSL131093 LCF131092:LCH131093 LMB131092:LMD131093 LVX131092:LVZ131093 MFT131092:MFV131093 MPP131092:MPR131093 MZL131092:MZN131093 NJH131092:NJJ131093 NTD131092:NTF131093 OCZ131092:ODB131093 OMV131092:OMX131093 OWR131092:OWT131093 PGN131092:PGP131093 PQJ131092:PQL131093 QAF131092:QAH131093 QKB131092:QKD131093 QTX131092:QTZ131093 RDT131092:RDV131093 RNP131092:RNR131093 RXL131092:RXN131093 SHH131092:SHJ131093 SRD131092:SRF131093 TAZ131092:TBB131093 TKV131092:TKX131093 TUR131092:TUT131093 UEN131092:UEP131093 UOJ131092:UOL131093 UYF131092:UYH131093 VIB131092:VID131093 VRX131092:VRZ131093 WBT131092:WBV131093 WLP131092:WLR131093 WVL131092:WVN131093 C196628:F196629 IZ196628:JB196629 SV196628:SX196629 ACR196628:ACT196629 AMN196628:AMP196629 AWJ196628:AWL196629 BGF196628:BGH196629 BQB196628:BQD196629 BZX196628:BZZ196629 CJT196628:CJV196629 CTP196628:CTR196629 DDL196628:DDN196629 DNH196628:DNJ196629 DXD196628:DXF196629 EGZ196628:EHB196629 EQV196628:EQX196629 FAR196628:FAT196629 FKN196628:FKP196629 FUJ196628:FUL196629 GEF196628:GEH196629 GOB196628:GOD196629 GXX196628:GXZ196629 HHT196628:HHV196629 HRP196628:HRR196629 IBL196628:IBN196629 ILH196628:ILJ196629 IVD196628:IVF196629 JEZ196628:JFB196629 JOV196628:JOX196629 JYR196628:JYT196629 KIN196628:KIP196629 KSJ196628:KSL196629 LCF196628:LCH196629 LMB196628:LMD196629 LVX196628:LVZ196629 MFT196628:MFV196629 MPP196628:MPR196629 MZL196628:MZN196629 NJH196628:NJJ196629 NTD196628:NTF196629 OCZ196628:ODB196629 OMV196628:OMX196629 OWR196628:OWT196629 PGN196628:PGP196629 PQJ196628:PQL196629 QAF196628:QAH196629 QKB196628:QKD196629 QTX196628:QTZ196629 RDT196628:RDV196629 RNP196628:RNR196629 RXL196628:RXN196629 SHH196628:SHJ196629 SRD196628:SRF196629 TAZ196628:TBB196629 TKV196628:TKX196629 TUR196628:TUT196629 UEN196628:UEP196629 UOJ196628:UOL196629 UYF196628:UYH196629 VIB196628:VID196629 VRX196628:VRZ196629 WBT196628:WBV196629 WLP196628:WLR196629 WVL196628:WVN196629 C262164:F262165 IZ262164:JB262165 SV262164:SX262165 ACR262164:ACT262165 AMN262164:AMP262165 AWJ262164:AWL262165 BGF262164:BGH262165 BQB262164:BQD262165 BZX262164:BZZ262165 CJT262164:CJV262165 CTP262164:CTR262165 DDL262164:DDN262165 DNH262164:DNJ262165 DXD262164:DXF262165 EGZ262164:EHB262165 EQV262164:EQX262165 FAR262164:FAT262165 FKN262164:FKP262165 FUJ262164:FUL262165 GEF262164:GEH262165 GOB262164:GOD262165 GXX262164:GXZ262165 HHT262164:HHV262165 HRP262164:HRR262165 IBL262164:IBN262165 ILH262164:ILJ262165 IVD262164:IVF262165 JEZ262164:JFB262165 JOV262164:JOX262165 JYR262164:JYT262165 KIN262164:KIP262165 KSJ262164:KSL262165 LCF262164:LCH262165 LMB262164:LMD262165 LVX262164:LVZ262165 MFT262164:MFV262165 MPP262164:MPR262165 MZL262164:MZN262165 NJH262164:NJJ262165 NTD262164:NTF262165 OCZ262164:ODB262165 OMV262164:OMX262165 OWR262164:OWT262165 PGN262164:PGP262165 PQJ262164:PQL262165 QAF262164:QAH262165 QKB262164:QKD262165 QTX262164:QTZ262165 RDT262164:RDV262165 RNP262164:RNR262165 RXL262164:RXN262165 SHH262164:SHJ262165 SRD262164:SRF262165 TAZ262164:TBB262165 TKV262164:TKX262165 TUR262164:TUT262165 UEN262164:UEP262165 UOJ262164:UOL262165 UYF262164:UYH262165 VIB262164:VID262165 VRX262164:VRZ262165 WBT262164:WBV262165 WLP262164:WLR262165 WVL262164:WVN262165 C327700:F327701 IZ327700:JB327701 SV327700:SX327701 ACR327700:ACT327701 AMN327700:AMP327701 AWJ327700:AWL327701 BGF327700:BGH327701 BQB327700:BQD327701 BZX327700:BZZ327701 CJT327700:CJV327701 CTP327700:CTR327701 DDL327700:DDN327701 DNH327700:DNJ327701 DXD327700:DXF327701 EGZ327700:EHB327701 EQV327700:EQX327701 FAR327700:FAT327701 FKN327700:FKP327701 FUJ327700:FUL327701 GEF327700:GEH327701 GOB327700:GOD327701 GXX327700:GXZ327701 HHT327700:HHV327701 HRP327700:HRR327701 IBL327700:IBN327701 ILH327700:ILJ327701 IVD327700:IVF327701 JEZ327700:JFB327701 JOV327700:JOX327701 JYR327700:JYT327701 KIN327700:KIP327701 KSJ327700:KSL327701 LCF327700:LCH327701 LMB327700:LMD327701 LVX327700:LVZ327701 MFT327700:MFV327701 MPP327700:MPR327701 MZL327700:MZN327701 NJH327700:NJJ327701 NTD327700:NTF327701 OCZ327700:ODB327701 OMV327700:OMX327701 OWR327700:OWT327701 PGN327700:PGP327701 PQJ327700:PQL327701 QAF327700:QAH327701 QKB327700:QKD327701 QTX327700:QTZ327701 RDT327700:RDV327701 RNP327700:RNR327701 RXL327700:RXN327701 SHH327700:SHJ327701 SRD327700:SRF327701 TAZ327700:TBB327701 TKV327700:TKX327701 TUR327700:TUT327701 UEN327700:UEP327701 UOJ327700:UOL327701 UYF327700:UYH327701 VIB327700:VID327701 VRX327700:VRZ327701 WBT327700:WBV327701 WLP327700:WLR327701 WVL327700:WVN327701 C393236:F393237 IZ393236:JB393237 SV393236:SX393237 ACR393236:ACT393237 AMN393236:AMP393237 AWJ393236:AWL393237 BGF393236:BGH393237 BQB393236:BQD393237 BZX393236:BZZ393237 CJT393236:CJV393237 CTP393236:CTR393237 DDL393236:DDN393237 DNH393236:DNJ393237 DXD393236:DXF393237 EGZ393236:EHB393237 EQV393236:EQX393237 FAR393236:FAT393237 FKN393236:FKP393237 FUJ393236:FUL393237 GEF393236:GEH393237 GOB393236:GOD393237 GXX393236:GXZ393237 HHT393236:HHV393237 HRP393236:HRR393237 IBL393236:IBN393237 ILH393236:ILJ393237 IVD393236:IVF393237 JEZ393236:JFB393237 JOV393236:JOX393237 JYR393236:JYT393237 KIN393236:KIP393237 KSJ393236:KSL393237 LCF393236:LCH393237 LMB393236:LMD393237 LVX393236:LVZ393237 MFT393236:MFV393237 MPP393236:MPR393237 MZL393236:MZN393237 NJH393236:NJJ393237 NTD393236:NTF393237 OCZ393236:ODB393237 OMV393236:OMX393237 OWR393236:OWT393237 PGN393236:PGP393237 PQJ393236:PQL393237 QAF393236:QAH393237 QKB393236:QKD393237 QTX393236:QTZ393237 RDT393236:RDV393237 RNP393236:RNR393237 RXL393236:RXN393237 SHH393236:SHJ393237 SRD393236:SRF393237 TAZ393236:TBB393237 TKV393236:TKX393237 TUR393236:TUT393237 UEN393236:UEP393237 UOJ393236:UOL393237 UYF393236:UYH393237 VIB393236:VID393237 VRX393236:VRZ393237 WBT393236:WBV393237 WLP393236:WLR393237 WVL393236:WVN393237 C458772:F458773 IZ458772:JB458773 SV458772:SX458773 ACR458772:ACT458773 AMN458772:AMP458773 AWJ458772:AWL458773 BGF458772:BGH458773 BQB458772:BQD458773 BZX458772:BZZ458773 CJT458772:CJV458773 CTP458772:CTR458773 DDL458772:DDN458773 DNH458772:DNJ458773 DXD458772:DXF458773 EGZ458772:EHB458773 EQV458772:EQX458773 FAR458772:FAT458773 FKN458772:FKP458773 FUJ458772:FUL458773 GEF458772:GEH458773 GOB458772:GOD458773 GXX458772:GXZ458773 HHT458772:HHV458773 HRP458772:HRR458773 IBL458772:IBN458773 ILH458772:ILJ458773 IVD458772:IVF458773 JEZ458772:JFB458773 JOV458772:JOX458773 JYR458772:JYT458773 KIN458772:KIP458773 KSJ458772:KSL458773 LCF458772:LCH458773 LMB458772:LMD458773 LVX458772:LVZ458773 MFT458772:MFV458773 MPP458772:MPR458773 MZL458772:MZN458773 NJH458772:NJJ458773 NTD458772:NTF458773 OCZ458772:ODB458773 OMV458772:OMX458773 OWR458772:OWT458773 PGN458772:PGP458773 PQJ458772:PQL458773 QAF458772:QAH458773 QKB458772:QKD458773 QTX458772:QTZ458773 RDT458772:RDV458773 RNP458772:RNR458773 RXL458772:RXN458773 SHH458772:SHJ458773 SRD458772:SRF458773 TAZ458772:TBB458773 TKV458772:TKX458773 TUR458772:TUT458773 UEN458772:UEP458773 UOJ458772:UOL458773 UYF458772:UYH458773 VIB458772:VID458773 VRX458772:VRZ458773 WBT458772:WBV458773 WLP458772:WLR458773 WVL458772:WVN458773 C524308:F524309 IZ524308:JB524309 SV524308:SX524309 ACR524308:ACT524309 AMN524308:AMP524309 AWJ524308:AWL524309 BGF524308:BGH524309 BQB524308:BQD524309 BZX524308:BZZ524309 CJT524308:CJV524309 CTP524308:CTR524309 DDL524308:DDN524309 DNH524308:DNJ524309 DXD524308:DXF524309 EGZ524308:EHB524309 EQV524308:EQX524309 FAR524308:FAT524309 FKN524308:FKP524309 FUJ524308:FUL524309 GEF524308:GEH524309 GOB524308:GOD524309 GXX524308:GXZ524309 HHT524308:HHV524309 HRP524308:HRR524309 IBL524308:IBN524309 ILH524308:ILJ524309 IVD524308:IVF524309 JEZ524308:JFB524309 JOV524308:JOX524309 JYR524308:JYT524309 KIN524308:KIP524309 KSJ524308:KSL524309 LCF524308:LCH524309 LMB524308:LMD524309 LVX524308:LVZ524309 MFT524308:MFV524309 MPP524308:MPR524309 MZL524308:MZN524309 NJH524308:NJJ524309 NTD524308:NTF524309 OCZ524308:ODB524309 OMV524308:OMX524309 OWR524308:OWT524309 PGN524308:PGP524309 PQJ524308:PQL524309 QAF524308:QAH524309 QKB524308:QKD524309 QTX524308:QTZ524309 RDT524308:RDV524309 RNP524308:RNR524309 RXL524308:RXN524309 SHH524308:SHJ524309 SRD524308:SRF524309 TAZ524308:TBB524309 TKV524308:TKX524309 TUR524308:TUT524309 UEN524308:UEP524309 UOJ524308:UOL524309 UYF524308:UYH524309 VIB524308:VID524309 VRX524308:VRZ524309 WBT524308:WBV524309 WLP524308:WLR524309 WVL524308:WVN524309 C589844:F589845 IZ589844:JB589845 SV589844:SX589845 ACR589844:ACT589845 AMN589844:AMP589845 AWJ589844:AWL589845 BGF589844:BGH589845 BQB589844:BQD589845 BZX589844:BZZ589845 CJT589844:CJV589845 CTP589844:CTR589845 DDL589844:DDN589845 DNH589844:DNJ589845 DXD589844:DXF589845 EGZ589844:EHB589845 EQV589844:EQX589845 FAR589844:FAT589845 FKN589844:FKP589845 FUJ589844:FUL589845 GEF589844:GEH589845 GOB589844:GOD589845 GXX589844:GXZ589845 HHT589844:HHV589845 HRP589844:HRR589845 IBL589844:IBN589845 ILH589844:ILJ589845 IVD589844:IVF589845 JEZ589844:JFB589845 JOV589844:JOX589845 JYR589844:JYT589845 KIN589844:KIP589845 KSJ589844:KSL589845 LCF589844:LCH589845 LMB589844:LMD589845 LVX589844:LVZ589845 MFT589844:MFV589845 MPP589844:MPR589845 MZL589844:MZN589845 NJH589844:NJJ589845 NTD589844:NTF589845 OCZ589844:ODB589845 OMV589844:OMX589845 OWR589844:OWT589845 PGN589844:PGP589845 PQJ589844:PQL589845 QAF589844:QAH589845 QKB589844:QKD589845 QTX589844:QTZ589845 RDT589844:RDV589845 RNP589844:RNR589845 RXL589844:RXN589845 SHH589844:SHJ589845 SRD589844:SRF589845 TAZ589844:TBB589845 TKV589844:TKX589845 TUR589844:TUT589845 UEN589844:UEP589845 UOJ589844:UOL589845 UYF589844:UYH589845 VIB589844:VID589845 VRX589844:VRZ589845 WBT589844:WBV589845 WLP589844:WLR589845 WVL589844:WVN589845 C655380:F655381 IZ655380:JB655381 SV655380:SX655381 ACR655380:ACT655381 AMN655380:AMP655381 AWJ655380:AWL655381 BGF655380:BGH655381 BQB655380:BQD655381 BZX655380:BZZ655381 CJT655380:CJV655381 CTP655380:CTR655381 DDL655380:DDN655381 DNH655380:DNJ655381 DXD655380:DXF655381 EGZ655380:EHB655381 EQV655380:EQX655381 FAR655380:FAT655381 FKN655380:FKP655381 FUJ655380:FUL655381 GEF655380:GEH655381 GOB655380:GOD655381 GXX655380:GXZ655381 HHT655380:HHV655381 HRP655380:HRR655381 IBL655380:IBN655381 ILH655380:ILJ655381 IVD655380:IVF655381 JEZ655380:JFB655381 JOV655380:JOX655381 JYR655380:JYT655381 KIN655380:KIP655381 KSJ655380:KSL655381 LCF655380:LCH655381 LMB655380:LMD655381 LVX655380:LVZ655381 MFT655380:MFV655381 MPP655380:MPR655381 MZL655380:MZN655381 NJH655380:NJJ655381 NTD655380:NTF655381 OCZ655380:ODB655381 OMV655380:OMX655381 OWR655380:OWT655381 PGN655380:PGP655381 PQJ655380:PQL655381 QAF655380:QAH655381 QKB655380:QKD655381 QTX655380:QTZ655381 RDT655380:RDV655381 RNP655380:RNR655381 RXL655380:RXN655381 SHH655380:SHJ655381 SRD655380:SRF655381 TAZ655380:TBB655381 TKV655380:TKX655381 TUR655380:TUT655381 UEN655380:UEP655381 UOJ655380:UOL655381 UYF655380:UYH655381 VIB655380:VID655381 VRX655380:VRZ655381 WBT655380:WBV655381 WLP655380:WLR655381 WVL655380:WVN655381 C720916:F720917 IZ720916:JB720917 SV720916:SX720917 ACR720916:ACT720917 AMN720916:AMP720917 AWJ720916:AWL720917 BGF720916:BGH720917 BQB720916:BQD720917 BZX720916:BZZ720917 CJT720916:CJV720917 CTP720916:CTR720917 DDL720916:DDN720917 DNH720916:DNJ720917 DXD720916:DXF720917 EGZ720916:EHB720917 EQV720916:EQX720917 FAR720916:FAT720917 FKN720916:FKP720917 FUJ720916:FUL720917 GEF720916:GEH720917 GOB720916:GOD720917 GXX720916:GXZ720917 HHT720916:HHV720917 HRP720916:HRR720917 IBL720916:IBN720917 ILH720916:ILJ720917 IVD720916:IVF720917 JEZ720916:JFB720917 JOV720916:JOX720917 JYR720916:JYT720917 KIN720916:KIP720917 KSJ720916:KSL720917 LCF720916:LCH720917 LMB720916:LMD720917 LVX720916:LVZ720917 MFT720916:MFV720917 MPP720916:MPR720917 MZL720916:MZN720917 NJH720916:NJJ720917 NTD720916:NTF720917 OCZ720916:ODB720917 OMV720916:OMX720917 OWR720916:OWT720917 PGN720916:PGP720917 PQJ720916:PQL720917 QAF720916:QAH720917 QKB720916:QKD720917 QTX720916:QTZ720917 RDT720916:RDV720917 RNP720916:RNR720917 RXL720916:RXN720917 SHH720916:SHJ720917 SRD720916:SRF720917 TAZ720916:TBB720917 TKV720916:TKX720917 TUR720916:TUT720917 UEN720916:UEP720917 UOJ720916:UOL720917 UYF720916:UYH720917 VIB720916:VID720917 VRX720916:VRZ720917 WBT720916:WBV720917 WLP720916:WLR720917 WVL720916:WVN720917 C786452:F786453 IZ786452:JB786453 SV786452:SX786453 ACR786452:ACT786453 AMN786452:AMP786453 AWJ786452:AWL786453 BGF786452:BGH786453 BQB786452:BQD786453 BZX786452:BZZ786453 CJT786452:CJV786453 CTP786452:CTR786453 DDL786452:DDN786453 DNH786452:DNJ786453 DXD786452:DXF786453 EGZ786452:EHB786453 EQV786452:EQX786453 FAR786452:FAT786453 FKN786452:FKP786453 FUJ786452:FUL786453 GEF786452:GEH786453 GOB786452:GOD786453 GXX786452:GXZ786453 HHT786452:HHV786453 HRP786452:HRR786453 IBL786452:IBN786453 ILH786452:ILJ786453 IVD786452:IVF786453 JEZ786452:JFB786453 JOV786452:JOX786453 JYR786452:JYT786453 KIN786452:KIP786453 KSJ786452:KSL786453 LCF786452:LCH786453 LMB786452:LMD786453 LVX786452:LVZ786453 MFT786452:MFV786453 MPP786452:MPR786453 MZL786452:MZN786453 NJH786452:NJJ786453 NTD786452:NTF786453 OCZ786452:ODB786453 OMV786452:OMX786453 OWR786452:OWT786453 PGN786452:PGP786453 PQJ786452:PQL786453 QAF786452:QAH786453 QKB786452:QKD786453 QTX786452:QTZ786453 RDT786452:RDV786453 RNP786452:RNR786453 RXL786452:RXN786453 SHH786452:SHJ786453 SRD786452:SRF786453 TAZ786452:TBB786453 TKV786452:TKX786453 TUR786452:TUT786453 UEN786452:UEP786453 UOJ786452:UOL786453 UYF786452:UYH786453 VIB786452:VID786453 VRX786452:VRZ786453 WBT786452:WBV786453 WLP786452:WLR786453 WVL786452:WVN786453 C851988:F851989 IZ851988:JB851989 SV851988:SX851989 ACR851988:ACT851989 AMN851988:AMP851989 AWJ851988:AWL851989 BGF851988:BGH851989 BQB851988:BQD851989 BZX851988:BZZ851989 CJT851988:CJV851989 CTP851988:CTR851989 DDL851988:DDN851989 DNH851988:DNJ851989 DXD851988:DXF851989 EGZ851988:EHB851989 EQV851988:EQX851989 FAR851988:FAT851989 FKN851988:FKP851989 FUJ851988:FUL851989 GEF851988:GEH851989 GOB851988:GOD851989 GXX851988:GXZ851989 HHT851988:HHV851989 HRP851988:HRR851989 IBL851988:IBN851989 ILH851988:ILJ851989 IVD851988:IVF851989 JEZ851988:JFB851989 JOV851988:JOX851989 JYR851988:JYT851989 KIN851988:KIP851989 KSJ851988:KSL851989 LCF851988:LCH851989 LMB851988:LMD851989 LVX851988:LVZ851989 MFT851988:MFV851989 MPP851988:MPR851989 MZL851988:MZN851989 NJH851988:NJJ851989 NTD851988:NTF851989 OCZ851988:ODB851989 OMV851988:OMX851989 OWR851988:OWT851989 PGN851988:PGP851989 PQJ851988:PQL851989 QAF851988:QAH851989 QKB851988:QKD851989 QTX851988:QTZ851989 RDT851988:RDV851989 RNP851988:RNR851989 RXL851988:RXN851989 SHH851988:SHJ851989 SRD851988:SRF851989 TAZ851988:TBB851989 TKV851988:TKX851989 TUR851988:TUT851989 UEN851988:UEP851989 UOJ851988:UOL851989 UYF851988:UYH851989 VIB851988:VID851989 VRX851988:VRZ851989 WBT851988:WBV851989 WLP851988:WLR851989 WVL851988:WVN851989 C917524:F917525 IZ917524:JB917525 SV917524:SX917525 ACR917524:ACT917525 AMN917524:AMP917525 AWJ917524:AWL917525 BGF917524:BGH917525 BQB917524:BQD917525 BZX917524:BZZ917525 CJT917524:CJV917525 CTP917524:CTR917525 DDL917524:DDN917525 DNH917524:DNJ917525 DXD917524:DXF917525 EGZ917524:EHB917525 EQV917524:EQX917525 FAR917524:FAT917525 FKN917524:FKP917525 FUJ917524:FUL917525 GEF917524:GEH917525 GOB917524:GOD917525 GXX917524:GXZ917525 HHT917524:HHV917525 HRP917524:HRR917525 IBL917524:IBN917525 ILH917524:ILJ917525 IVD917524:IVF917525 JEZ917524:JFB917525 JOV917524:JOX917525 JYR917524:JYT917525 KIN917524:KIP917525 KSJ917524:KSL917525 LCF917524:LCH917525 LMB917524:LMD917525 LVX917524:LVZ917525 MFT917524:MFV917525 MPP917524:MPR917525 MZL917524:MZN917525 NJH917524:NJJ917525 NTD917524:NTF917525 OCZ917524:ODB917525 OMV917524:OMX917525 OWR917524:OWT917525 PGN917524:PGP917525 PQJ917524:PQL917525 QAF917524:QAH917525 QKB917524:QKD917525 QTX917524:QTZ917525 RDT917524:RDV917525 RNP917524:RNR917525 RXL917524:RXN917525 SHH917524:SHJ917525 SRD917524:SRF917525 TAZ917524:TBB917525 TKV917524:TKX917525 TUR917524:TUT917525 UEN917524:UEP917525 UOJ917524:UOL917525 UYF917524:UYH917525 VIB917524:VID917525 VRX917524:VRZ917525 WBT917524:WBV917525 WLP917524:WLR917525 WVL917524:WVN917525 C983060:F983061 IZ983060:JB983061 SV983060:SX983061 ACR983060:ACT983061 AMN983060:AMP983061 AWJ983060:AWL983061 BGF983060:BGH983061 BQB983060:BQD983061 BZX983060:BZZ983061 CJT983060:CJV983061 CTP983060:CTR983061 DDL983060:DDN983061 DNH983060:DNJ983061 DXD983060:DXF983061 EGZ983060:EHB983061 EQV983060:EQX983061 FAR983060:FAT983061 FKN983060:FKP983061 FUJ983060:FUL983061 GEF983060:GEH983061 GOB983060:GOD983061 GXX983060:GXZ983061 HHT983060:HHV983061 HRP983060:HRR983061 IBL983060:IBN983061 ILH983060:ILJ983061 IVD983060:IVF983061 JEZ983060:JFB983061 JOV983060:JOX983061 JYR983060:JYT983061 KIN983060:KIP983061 KSJ983060:KSL983061 LCF983060:LCH983061 LMB983060:LMD983061 LVX983060:LVZ983061 MFT983060:MFV983061 MPP983060:MPR983061 MZL983060:MZN983061 NJH983060:NJJ983061 NTD983060:NTF983061 OCZ983060:ODB983061 OMV983060:OMX983061 OWR983060:OWT983061 PGN983060:PGP983061 PQJ983060:PQL983061 QAF983060:QAH983061 QKB983060:QKD983061 QTX983060:QTZ983061 RDT983060:RDV983061 RNP983060:RNR983061 RXL983060:RXN983061 SHH983060:SHJ983061 SRD983060:SRF983061 TAZ983060:TBB983061 TKV983060:TKX983061 TUR983060:TUT983061 UEN983060:UEP983061 UOJ983060:UOL983061 UYF983060:UYH983061 VIB983060:VID983061 VRX983060:VRZ983061 WBT983060:WBV983061">
      <formula1>$G$56:$G$66</formula1>
    </dataValidation>
    <dataValidation type="list" allowBlank="1" showErrorMessage="1" promptTitle="Step 1:  Choose a health plan." prompt="_x000a_Step 2:  Enter the number of years of service credit that apply." sqref="C10:F10">
      <formula1>$D$51:$D$53</formula1>
    </dataValidation>
  </dataValidations>
  <hyperlinks>
    <hyperlink ref="H38" r:id="rId1"/>
    <hyperlink ref="H38:I38" r:id="rId2" display="www.medicare.gov"/>
    <hyperlink ref="C47" r:id="rId3" display="More information:  UC retiree health &amp; welfare benefits eligibility rules"/>
  </hyperlinks>
  <pageMargins left="0.25" right="0.25" top="0.75" bottom="0.75" header="0.3" footer="0.3"/>
  <pageSetup orientation="portrait" r:id="rId4"/>
  <ignoredErrors>
    <ignoredError sqref="H24:I25 H29:I29 F23:F30 H26:H28 H30:I30 I26:I28 F20:F22 H20:H23 I17" evalError="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583"/>
  <sheetViews>
    <sheetView showGridLines="0" showRowColHeaders="0" zoomScale="150" zoomScaleNormal="150" workbookViewId="0">
      <selection activeCell="G4" sqref="G4"/>
    </sheetView>
  </sheetViews>
  <sheetFormatPr defaultRowHeight="12.75" x14ac:dyDescent="0.2"/>
  <cols>
    <col min="1" max="1" width="7.7109375" style="33" customWidth="1"/>
    <col min="2" max="9" width="7.28515625" style="33" customWidth="1"/>
    <col min="10" max="10" width="8.7109375" style="33" customWidth="1"/>
    <col min="11" max="18" width="7.28515625" style="42" customWidth="1"/>
    <col min="19" max="22" width="9.140625" style="42"/>
    <col min="23" max="26" width="9.140625" style="35"/>
    <col min="27" max="262" width="9.140625" style="33"/>
    <col min="263" max="263" width="2.28515625" style="33" customWidth="1"/>
    <col min="264" max="264" width="6.28515625" style="33" customWidth="1"/>
    <col min="265" max="269" width="16.7109375" style="33" customWidth="1"/>
    <col min="270" max="270" width="2.140625" style="33" customWidth="1"/>
    <col min="271" max="271" width="22" style="33" bestFit="1" customWidth="1"/>
    <col min="272" max="518" width="9.140625" style="33"/>
    <col min="519" max="519" width="2.28515625" style="33" customWidth="1"/>
    <col min="520" max="520" width="6.28515625" style="33" customWidth="1"/>
    <col min="521" max="525" width="16.7109375" style="33" customWidth="1"/>
    <col min="526" max="526" width="2.140625" style="33" customWidth="1"/>
    <col min="527" max="527" width="22" style="33" bestFit="1" customWidth="1"/>
    <col min="528" max="774" width="9.140625" style="33"/>
    <col min="775" max="775" width="2.28515625" style="33" customWidth="1"/>
    <col min="776" max="776" width="6.28515625" style="33" customWidth="1"/>
    <col min="777" max="781" width="16.7109375" style="33" customWidth="1"/>
    <col min="782" max="782" width="2.140625" style="33" customWidth="1"/>
    <col min="783" max="783" width="22" style="33" bestFit="1" customWidth="1"/>
    <col min="784" max="1030" width="9.140625" style="33"/>
    <col min="1031" max="1031" width="2.28515625" style="33" customWidth="1"/>
    <col min="1032" max="1032" width="6.28515625" style="33" customWidth="1"/>
    <col min="1033" max="1037" width="16.7109375" style="33" customWidth="1"/>
    <col min="1038" max="1038" width="2.140625" style="33" customWidth="1"/>
    <col min="1039" max="1039" width="22" style="33" bestFit="1" customWidth="1"/>
    <col min="1040" max="1286" width="9.140625" style="33"/>
    <col min="1287" max="1287" width="2.28515625" style="33" customWidth="1"/>
    <col min="1288" max="1288" width="6.28515625" style="33" customWidth="1"/>
    <col min="1289" max="1293" width="16.7109375" style="33" customWidth="1"/>
    <col min="1294" max="1294" width="2.140625" style="33" customWidth="1"/>
    <col min="1295" max="1295" width="22" style="33" bestFit="1" customWidth="1"/>
    <col min="1296" max="1542" width="9.140625" style="33"/>
    <col min="1543" max="1543" width="2.28515625" style="33" customWidth="1"/>
    <col min="1544" max="1544" width="6.28515625" style="33" customWidth="1"/>
    <col min="1545" max="1549" width="16.7109375" style="33" customWidth="1"/>
    <col min="1550" max="1550" width="2.140625" style="33" customWidth="1"/>
    <col min="1551" max="1551" width="22" style="33" bestFit="1" customWidth="1"/>
    <col min="1552" max="1798" width="9.140625" style="33"/>
    <col min="1799" max="1799" width="2.28515625" style="33" customWidth="1"/>
    <col min="1800" max="1800" width="6.28515625" style="33" customWidth="1"/>
    <col min="1801" max="1805" width="16.7109375" style="33" customWidth="1"/>
    <col min="1806" max="1806" width="2.140625" style="33" customWidth="1"/>
    <col min="1807" max="1807" width="22" style="33" bestFit="1" customWidth="1"/>
    <col min="1808" max="2054" width="9.140625" style="33"/>
    <col min="2055" max="2055" width="2.28515625" style="33" customWidth="1"/>
    <col min="2056" max="2056" width="6.28515625" style="33" customWidth="1"/>
    <col min="2057" max="2061" width="16.7109375" style="33" customWidth="1"/>
    <col min="2062" max="2062" width="2.140625" style="33" customWidth="1"/>
    <col min="2063" max="2063" width="22" style="33" bestFit="1" customWidth="1"/>
    <col min="2064" max="2310" width="9.140625" style="33"/>
    <col min="2311" max="2311" width="2.28515625" style="33" customWidth="1"/>
    <col min="2312" max="2312" width="6.28515625" style="33" customWidth="1"/>
    <col min="2313" max="2317" width="16.7109375" style="33" customWidth="1"/>
    <col min="2318" max="2318" width="2.140625" style="33" customWidth="1"/>
    <col min="2319" max="2319" width="22" style="33" bestFit="1" customWidth="1"/>
    <col min="2320" max="2566" width="9.140625" style="33"/>
    <col min="2567" max="2567" width="2.28515625" style="33" customWidth="1"/>
    <col min="2568" max="2568" width="6.28515625" style="33" customWidth="1"/>
    <col min="2569" max="2573" width="16.7109375" style="33" customWidth="1"/>
    <col min="2574" max="2574" width="2.140625" style="33" customWidth="1"/>
    <col min="2575" max="2575" width="22" style="33" bestFit="1" customWidth="1"/>
    <col min="2576" max="2822" width="9.140625" style="33"/>
    <col min="2823" max="2823" width="2.28515625" style="33" customWidth="1"/>
    <col min="2824" max="2824" width="6.28515625" style="33" customWidth="1"/>
    <col min="2825" max="2829" width="16.7109375" style="33" customWidth="1"/>
    <col min="2830" max="2830" width="2.140625" style="33" customWidth="1"/>
    <col min="2831" max="2831" width="22" style="33" bestFit="1" customWidth="1"/>
    <col min="2832" max="3078" width="9.140625" style="33"/>
    <col min="3079" max="3079" width="2.28515625" style="33" customWidth="1"/>
    <col min="3080" max="3080" width="6.28515625" style="33" customWidth="1"/>
    <col min="3081" max="3085" width="16.7109375" style="33" customWidth="1"/>
    <col min="3086" max="3086" width="2.140625" style="33" customWidth="1"/>
    <col min="3087" max="3087" width="22" style="33" bestFit="1" customWidth="1"/>
    <col min="3088" max="3334" width="9.140625" style="33"/>
    <col min="3335" max="3335" width="2.28515625" style="33" customWidth="1"/>
    <col min="3336" max="3336" width="6.28515625" style="33" customWidth="1"/>
    <col min="3337" max="3341" width="16.7109375" style="33" customWidth="1"/>
    <col min="3342" max="3342" width="2.140625" style="33" customWidth="1"/>
    <col min="3343" max="3343" width="22" style="33" bestFit="1" customWidth="1"/>
    <col min="3344" max="3590" width="9.140625" style="33"/>
    <col min="3591" max="3591" width="2.28515625" style="33" customWidth="1"/>
    <col min="3592" max="3592" width="6.28515625" style="33" customWidth="1"/>
    <col min="3593" max="3597" width="16.7109375" style="33" customWidth="1"/>
    <col min="3598" max="3598" width="2.140625" style="33" customWidth="1"/>
    <col min="3599" max="3599" width="22" style="33" bestFit="1" customWidth="1"/>
    <col min="3600" max="3846" width="9.140625" style="33"/>
    <col min="3847" max="3847" width="2.28515625" style="33" customWidth="1"/>
    <col min="3848" max="3848" width="6.28515625" style="33" customWidth="1"/>
    <col min="3849" max="3853" width="16.7109375" style="33" customWidth="1"/>
    <col min="3854" max="3854" width="2.140625" style="33" customWidth="1"/>
    <col min="3855" max="3855" width="22" style="33" bestFit="1" customWidth="1"/>
    <col min="3856" max="4102" width="9.140625" style="33"/>
    <col min="4103" max="4103" width="2.28515625" style="33" customWidth="1"/>
    <col min="4104" max="4104" width="6.28515625" style="33" customWidth="1"/>
    <col min="4105" max="4109" width="16.7109375" style="33" customWidth="1"/>
    <col min="4110" max="4110" width="2.140625" style="33" customWidth="1"/>
    <col min="4111" max="4111" width="22" style="33" bestFit="1" customWidth="1"/>
    <col min="4112" max="4358" width="9.140625" style="33"/>
    <col min="4359" max="4359" width="2.28515625" style="33" customWidth="1"/>
    <col min="4360" max="4360" width="6.28515625" style="33" customWidth="1"/>
    <col min="4361" max="4365" width="16.7109375" style="33" customWidth="1"/>
    <col min="4366" max="4366" width="2.140625" style="33" customWidth="1"/>
    <col min="4367" max="4367" width="22" style="33" bestFit="1" customWidth="1"/>
    <col min="4368" max="4614" width="9.140625" style="33"/>
    <col min="4615" max="4615" width="2.28515625" style="33" customWidth="1"/>
    <col min="4616" max="4616" width="6.28515625" style="33" customWidth="1"/>
    <col min="4617" max="4621" width="16.7109375" style="33" customWidth="1"/>
    <col min="4622" max="4622" width="2.140625" style="33" customWidth="1"/>
    <col min="4623" max="4623" width="22" style="33" bestFit="1" customWidth="1"/>
    <col min="4624" max="4870" width="9.140625" style="33"/>
    <col min="4871" max="4871" width="2.28515625" style="33" customWidth="1"/>
    <col min="4872" max="4872" width="6.28515625" style="33" customWidth="1"/>
    <col min="4873" max="4877" width="16.7109375" style="33" customWidth="1"/>
    <col min="4878" max="4878" width="2.140625" style="33" customWidth="1"/>
    <col min="4879" max="4879" width="22" style="33" bestFit="1" customWidth="1"/>
    <col min="4880" max="5126" width="9.140625" style="33"/>
    <col min="5127" max="5127" width="2.28515625" style="33" customWidth="1"/>
    <col min="5128" max="5128" width="6.28515625" style="33" customWidth="1"/>
    <col min="5129" max="5133" width="16.7109375" style="33" customWidth="1"/>
    <col min="5134" max="5134" width="2.140625" style="33" customWidth="1"/>
    <col min="5135" max="5135" width="22" style="33" bestFit="1" customWidth="1"/>
    <col min="5136" max="5382" width="9.140625" style="33"/>
    <col min="5383" max="5383" width="2.28515625" style="33" customWidth="1"/>
    <col min="5384" max="5384" width="6.28515625" style="33" customWidth="1"/>
    <col min="5385" max="5389" width="16.7109375" style="33" customWidth="1"/>
    <col min="5390" max="5390" width="2.140625" style="33" customWidth="1"/>
    <col min="5391" max="5391" width="22" style="33" bestFit="1" customWidth="1"/>
    <col min="5392" max="5638" width="9.140625" style="33"/>
    <col min="5639" max="5639" width="2.28515625" style="33" customWidth="1"/>
    <col min="5640" max="5640" width="6.28515625" style="33" customWidth="1"/>
    <col min="5641" max="5645" width="16.7109375" style="33" customWidth="1"/>
    <col min="5646" max="5646" width="2.140625" style="33" customWidth="1"/>
    <col min="5647" max="5647" width="22" style="33" bestFit="1" customWidth="1"/>
    <col min="5648" max="5894" width="9.140625" style="33"/>
    <col min="5895" max="5895" width="2.28515625" style="33" customWidth="1"/>
    <col min="5896" max="5896" width="6.28515625" style="33" customWidth="1"/>
    <col min="5897" max="5901" width="16.7109375" style="33" customWidth="1"/>
    <col min="5902" max="5902" width="2.140625" style="33" customWidth="1"/>
    <col min="5903" max="5903" width="22" style="33" bestFit="1" customWidth="1"/>
    <col min="5904" max="6150" width="9.140625" style="33"/>
    <col min="6151" max="6151" width="2.28515625" style="33" customWidth="1"/>
    <col min="6152" max="6152" width="6.28515625" style="33" customWidth="1"/>
    <col min="6153" max="6157" width="16.7109375" style="33" customWidth="1"/>
    <col min="6158" max="6158" width="2.140625" style="33" customWidth="1"/>
    <col min="6159" max="6159" width="22" style="33" bestFit="1" customWidth="1"/>
    <col min="6160" max="6406" width="9.140625" style="33"/>
    <col min="6407" max="6407" width="2.28515625" style="33" customWidth="1"/>
    <col min="6408" max="6408" width="6.28515625" style="33" customWidth="1"/>
    <col min="6409" max="6413" width="16.7109375" style="33" customWidth="1"/>
    <col min="6414" max="6414" width="2.140625" style="33" customWidth="1"/>
    <col min="6415" max="6415" width="22" style="33" bestFit="1" customWidth="1"/>
    <col min="6416" max="6662" width="9.140625" style="33"/>
    <col min="6663" max="6663" width="2.28515625" style="33" customWidth="1"/>
    <col min="6664" max="6664" width="6.28515625" style="33" customWidth="1"/>
    <col min="6665" max="6669" width="16.7109375" style="33" customWidth="1"/>
    <col min="6670" max="6670" width="2.140625" style="33" customWidth="1"/>
    <col min="6671" max="6671" width="22" style="33" bestFit="1" customWidth="1"/>
    <col min="6672" max="6918" width="9.140625" style="33"/>
    <col min="6919" max="6919" width="2.28515625" style="33" customWidth="1"/>
    <col min="6920" max="6920" width="6.28515625" style="33" customWidth="1"/>
    <col min="6921" max="6925" width="16.7109375" style="33" customWidth="1"/>
    <col min="6926" max="6926" width="2.140625" style="33" customWidth="1"/>
    <col min="6927" max="6927" width="22" style="33" bestFit="1" customWidth="1"/>
    <col min="6928" max="7174" width="9.140625" style="33"/>
    <col min="7175" max="7175" width="2.28515625" style="33" customWidth="1"/>
    <col min="7176" max="7176" width="6.28515625" style="33" customWidth="1"/>
    <col min="7177" max="7181" width="16.7109375" style="33" customWidth="1"/>
    <col min="7182" max="7182" width="2.140625" style="33" customWidth="1"/>
    <col min="7183" max="7183" width="22" style="33" bestFit="1" customWidth="1"/>
    <col min="7184" max="7430" width="9.140625" style="33"/>
    <col min="7431" max="7431" width="2.28515625" style="33" customWidth="1"/>
    <col min="7432" max="7432" width="6.28515625" style="33" customWidth="1"/>
    <col min="7433" max="7437" width="16.7109375" style="33" customWidth="1"/>
    <col min="7438" max="7438" width="2.140625" style="33" customWidth="1"/>
    <col min="7439" max="7439" width="22" style="33" bestFit="1" customWidth="1"/>
    <col min="7440" max="7686" width="9.140625" style="33"/>
    <col min="7687" max="7687" width="2.28515625" style="33" customWidth="1"/>
    <col min="7688" max="7688" width="6.28515625" style="33" customWidth="1"/>
    <col min="7689" max="7693" width="16.7109375" style="33" customWidth="1"/>
    <col min="7694" max="7694" width="2.140625" style="33" customWidth="1"/>
    <col min="7695" max="7695" width="22" style="33" bestFit="1" customWidth="1"/>
    <col min="7696" max="7942" width="9.140625" style="33"/>
    <col min="7943" max="7943" width="2.28515625" style="33" customWidth="1"/>
    <col min="7944" max="7944" width="6.28515625" style="33" customWidth="1"/>
    <col min="7945" max="7949" width="16.7109375" style="33" customWidth="1"/>
    <col min="7950" max="7950" width="2.140625" style="33" customWidth="1"/>
    <col min="7951" max="7951" width="22" style="33" bestFit="1" customWidth="1"/>
    <col min="7952" max="8198" width="9.140625" style="33"/>
    <col min="8199" max="8199" width="2.28515625" style="33" customWidth="1"/>
    <col min="8200" max="8200" width="6.28515625" style="33" customWidth="1"/>
    <col min="8201" max="8205" width="16.7109375" style="33" customWidth="1"/>
    <col min="8206" max="8206" width="2.140625" style="33" customWidth="1"/>
    <col min="8207" max="8207" width="22" style="33" bestFit="1" customWidth="1"/>
    <col min="8208" max="8454" width="9.140625" style="33"/>
    <col min="8455" max="8455" width="2.28515625" style="33" customWidth="1"/>
    <col min="8456" max="8456" width="6.28515625" style="33" customWidth="1"/>
    <col min="8457" max="8461" width="16.7109375" style="33" customWidth="1"/>
    <col min="8462" max="8462" width="2.140625" style="33" customWidth="1"/>
    <col min="8463" max="8463" width="22" style="33" bestFit="1" customWidth="1"/>
    <col min="8464" max="8710" width="9.140625" style="33"/>
    <col min="8711" max="8711" width="2.28515625" style="33" customWidth="1"/>
    <col min="8712" max="8712" width="6.28515625" style="33" customWidth="1"/>
    <col min="8713" max="8717" width="16.7109375" style="33" customWidth="1"/>
    <col min="8718" max="8718" width="2.140625" style="33" customWidth="1"/>
    <col min="8719" max="8719" width="22" style="33" bestFit="1" customWidth="1"/>
    <col min="8720" max="8966" width="9.140625" style="33"/>
    <col min="8967" max="8967" width="2.28515625" style="33" customWidth="1"/>
    <col min="8968" max="8968" width="6.28515625" style="33" customWidth="1"/>
    <col min="8969" max="8973" width="16.7109375" style="33" customWidth="1"/>
    <col min="8974" max="8974" width="2.140625" style="33" customWidth="1"/>
    <col min="8975" max="8975" width="22" style="33" bestFit="1" customWidth="1"/>
    <col min="8976" max="9222" width="9.140625" style="33"/>
    <col min="9223" max="9223" width="2.28515625" style="33" customWidth="1"/>
    <col min="9224" max="9224" width="6.28515625" style="33" customWidth="1"/>
    <col min="9225" max="9229" width="16.7109375" style="33" customWidth="1"/>
    <col min="9230" max="9230" width="2.140625" style="33" customWidth="1"/>
    <col min="9231" max="9231" width="22" style="33" bestFit="1" customWidth="1"/>
    <col min="9232" max="9478" width="9.140625" style="33"/>
    <col min="9479" max="9479" width="2.28515625" style="33" customWidth="1"/>
    <col min="9480" max="9480" width="6.28515625" style="33" customWidth="1"/>
    <col min="9481" max="9485" width="16.7109375" style="33" customWidth="1"/>
    <col min="9486" max="9486" width="2.140625" style="33" customWidth="1"/>
    <col min="9487" max="9487" width="22" style="33" bestFit="1" customWidth="1"/>
    <col min="9488" max="9734" width="9.140625" style="33"/>
    <col min="9735" max="9735" width="2.28515625" style="33" customWidth="1"/>
    <col min="9736" max="9736" width="6.28515625" style="33" customWidth="1"/>
    <col min="9737" max="9741" width="16.7109375" style="33" customWidth="1"/>
    <col min="9742" max="9742" width="2.140625" style="33" customWidth="1"/>
    <col min="9743" max="9743" width="22" style="33" bestFit="1" customWidth="1"/>
    <col min="9744" max="9990" width="9.140625" style="33"/>
    <col min="9991" max="9991" width="2.28515625" style="33" customWidth="1"/>
    <col min="9992" max="9992" width="6.28515625" style="33" customWidth="1"/>
    <col min="9993" max="9997" width="16.7109375" style="33" customWidth="1"/>
    <col min="9998" max="9998" width="2.140625" style="33" customWidth="1"/>
    <col min="9999" max="9999" width="22" style="33" bestFit="1" customWidth="1"/>
    <col min="10000" max="10246" width="9.140625" style="33"/>
    <col min="10247" max="10247" width="2.28515625" style="33" customWidth="1"/>
    <col min="10248" max="10248" width="6.28515625" style="33" customWidth="1"/>
    <col min="10249" max="10253" width="16.7109375" style="33" customWidth="1"/>
    <col min="10254" max="10254" width="2.140625" style="33" customWidth="1"/>
    <col min="10255" max="10255" width="22" style="33" bestFit="1" customWidth="1"/>
    <col min="10256" max="10502" width="9.140625" style="33"/>
    <col min="10503" max="10503" width="2.28515625" style="33" customWidth="1"/>
    <col min="10504" max="10504" width="6.28515625" style="33" customWidth="1"/>
    <col min="10505" max="10509" width="16.7109375" style="33" customWidth="1"/>
    <col min="10510" max="10510" width="2.140625" style="33" customWidth="1"/>
    <col min="10511" max="10511" width="22" style="33" bestFit="1" customWidth="1"/>
    <col min="10512" max="10758" width="9.140625" style="33"/>
    <col min="10759" max="10759" width="2.28515625" style="33" customWidth="1"/>
    <col min="10760" max="10760" width="6.28515625" style="33" customWidth="1"/>
    <col min="10761" max="10765" width="16.7109375" style="33" customWidth="1"/>
    <col min="10766" max="10766" width="2.140625" style="33" customWidth="1"/>
    <col min="10767" max="10767" width="22" style="33" bestFit="1" customWidth="1"/>
    <col min="10768" max="11014" width="9.140625" style="33"/>
    <col min="11015" max="11015" width="2.28515625" style="33" customWidth="1"/>
    <col min="11016" max="11016" width="6.28515625" style="33" customWidth="1"/>
    <col min="11017" max="11021" width="16.7109375" style="33" customWidth="1"/>
    <col min="11022" max="11022" width="2.140625" style="33" customWidth="1"/>
    <col min="11023" max="11023" width="22" style="33" bestFit="1" customWidth="1"/>
    <col min="11024" max="11270" width="9.140625" style="33"/>
    <col min="11271" max="11271" width="2.28515625" style="33" customWidth="1"/>
    <col min="11272" max="11272" width="6.28515625" style="33" customWidth="1"/>
    <col min="11273" max="11277" width="16.7109375" style="33" customWidth="1"/>
    <col min="11278" max="11278" width="2.140625" style="33" customWidth="1"/>
    <col min="11279" max="11279" width="22" style="33" bestFit="1" customWidth="1"/>
    <col min="11280" max="11526" width="9.140625" style="33"/>
    <col min="11527" max="11527" width="2.28515625" style="33" customWidth="1"/>
    <col min="11528" max="11528" width="6.28515625" style="33" customWidth="1"/>
    <col min="11529" max="11533" width="16.7109375" style="33" customWidth="1"/>
    <col min="11534" max="11534" width="2.140625" style="33" customWidth="1"/>
    <col min="11535" max="11535" width="22" style="33" bestFit="1" customWidth="1"/>
    <col min="11536" max="11782" width="9.140625" style="33"/>
    <col min="11783" max="11783" width="2.28515625" style="33" customWidth="1"/>
    <col min="11784" max="11784" width="6.28515625" style="33" customWidth="1"/>
    <col min="11785" max="11789" width="16.7109375" style="33" customWidth="1"/>
    <col min="11790" max="11790" width="2.140625" style="33" customWidth="1"/>
    <col min="11791" max="11791" width="22" style="33" bestFit="1" customWidth="1"/>
    <col min="11792" max="12038" width="9.140625" style="33"/>
    <col min="12039" max="12039" width="2.28515625" style="33" customWidth="1"/>
    <col min="12040" max="12040" width="6.28515625" style="33" customWidth="1"/>
    <col min="12041" max="12045" width="16.7109375" style="33" customWidth="1"/>
    <col min="12046" max="12046" width="2.140625" style="33" customWidth="1"/>
    <col min="12047" max="12047" width="22" style="33" bestFit="1" customWidth="1"/>
    <col min="12048" max="12294" width="9.140625" style="33"/>
    <col min="12295" max="12295" width="2.28515625" style="33" customWidth="1"/>
    <col min="12296" max="12296" width="6.28515625" style="33" customWidth="1"/>
    <col min="12297" max="12301" width="16.7109375" style="33" customWidth="1"/>
    <col min="12302" max="12302" width="2.140625" style="33" customWidth="1"/>
    <col min="12303" max="12303" width="22" style="33" bestFit="1" customWidth="1"/>
    <col min="12304" max="12550" width="9.140625" style="33"/>
    <col min="12551" max="12551" width="2.28515625" style="33" customWidth="1"/>
    <col min="12552" max="12552" width="6.28515625" style="33" customWidth="1"/>
    <col min="12553" max="12557" width="16.7109375" style="33" customWidth="1"/>
    <col min="12558" max="12558" width="2.140625" style="33" customWidth="1"/>
    <col min="12559" max="12559" width="22" style="33" bestFit="1" customWidth="1"/>
    <col min="12560" max="12806" width="9.140625" style="33"/>
    <col min="12807" max="12807" width="2.28515625" style="33" customWidth="1"/>
    <col min="12808" max="12808" width="6.28515625" style="33" customWidth="1"/>
    <col min="12809" max="12813" width="16.7109375" style="33" customWidth="1"/>
    <col min="12814" max="12814" width="2.140625" style="33" customWidth="1"/>
    <col min="12815" max="12815" width="22" style="33" bestFit="1" customWidth="1"/>
    <col min="12816" max="13062" width="9.140625" style="33"/>
    <col min="13063" max="13063" width="2.28515625" style="33" customWidth="1"/>
    <col min="13064" max="13064" width="6.28515625" style="33" customWidth="1"/>
    <col min="13065" max="13069" width="16.7109375" style="33" customWidth="1"/>
    <col min="13070" max="13070" width="2.140625" style="33" customWidth="1"/>
    <col min="13071" max="13071" width="22" style="33" bestFit="1" customWidth="1"/>
    <col min="13072" max="13318" width="9.140625" style="33"/>
    <col min="13319" max="13319" width="2.28515625" style="33" customWidth="1"/>
    <col min="13320" max="13320" width="6.28515625" style="33" customWidth="1"/>
    <col min="13321" max="13325" width="16.7109375" style="33" customWidth="1"/>
    <col min="13326" max="13326" width="2.140625" style="33" customWidth="1"/>
    <col min="13327" max="13327" width="22" style="33" bestFit="1" customWidth="1"/>
    <col min="13328" max="13574" width="9.140625" style="33"/>
    <col min="13575" max="13575" width="2.28515625" style="33" customWidth="1"/>
    <col min="13576" max="13576" width="6.28515625" style="33" customWidth="1"/>
    <col min="13577" max="13581" width="16.7109375" style="33" customWidth="1"/>
    <col min="13582" max="13582" width="2.140625" style="33" customWidth="1"/>
    <col min="13583" max="13583" width="22" style="33" bestFit="1" customWidth="1"/>
    <col min="13584" max="13830" width="9.140625" style="33"/>
    <col min="13831" max="13831" width="2.28515625" style="33" customWidth="1"/>
    <col min="13832" max="13832" width="6.28515625" style="33" customWidth="1"/>
    <col min="13833" max="13837" width="16.7109375" style="33" customWidth="1"/>
    <col min="13838" max="13838" width="2.140625" style="33" customWidth="1"/>
    <col min="13839" max="13839" width="22" style="33" bestFit="1" customWidth="1"/>
    <col min="13840" max="14086" width="9.140625" style="33"/>
    <col min="14087" max="14087" width="2.28515625" style="33" customWidth="1"/>
    <col min="14088" max="14088" width="6.28515625" style="33" customWidth="1"/>
    <col min="14089" max="14093" width="16.7109375" style="33" customWidth="1"/>
    <col min="14094" max="14094" width="2.140625" style="33" customWidth="1"/>
    <col min="14095" max="14095" width="22" style="33" bestFit="1" customWidth="1"/>
    <col min="14096" max="14342" width="9.140625" style="33"/>
    <col min="14343" max="14343" width="2.28515625" style="33" customWidth="1"/>
    <col min="14344" max="14344" width="6.28515625" style="33" customWidth="1"/>
    <col min="14345" max="14349" width="16.7109375" style="33" customWidth="1"/>
    <col min="14350" max="14350" width="2.140625" style="33" customWidth="1"/>
    <col min="14351" max="14351" width="22" style="33" bestFit="1" customWidth="1"/>
    <col min="14352" max="14598" width="9.140625" style="33"/>
    <col min="14599" max="14599" width="2.28515625" style="33" customWidth="1"/>
    <col min="14600" max="14600" width="6.28515625" style="33" customWidth="1"/>
    <col min="14601" max="14605" width="16.7109375" style="33" customWidth="1"/>
    <col min="14606" max="14606" width="2.140625" style="33" customWidth="1"/>
    <col min="14607" max="14607" width="22" style="33" bestFit="1" customWidth="1"/>
    <col min="14608" max="14854" width="9.140625" style="33"/>
    <col min="14855" max="14855" width="2.28515625" style="33" customWidth="1"/>
    <col min="14856" max="14856" width="6.28515625" style="33" customWidth="1"/>
    <col min="14857" max="14861" width="16.7109375" style="33" customWidth="1"/>
    <col min="14862" max="14862" width="2.140625" style="33" customWidth="1"/>
    <col min="14863" max="14863" width="22" style="33" bestFit="1" customWidth="1"/>
    <col min="14864" max="15110" width="9.140625" style="33"/>
    <col min="15111" max="15111" width="2.28515625" style="33" customWidth="1"/>
    <col min="15112" max="15112" width="6.28515625" style="33" customWidth="1"/>
    <col min="15113" max="15117" width="16.7109375" style="33" customWidth="1"/>
    <col min="15118" max="15118" width="2.140625" style="33" customWidth="1"/>
    <col min="15119" max="15119" width="22" style="33" bestFit="1" customWidth="1"/>
    <col min="15120" max="15366" width="9.140625" style="33"/>
    <col min="15367" max="15367" width="2.28515625" style="33" customWidth="1"/>
    <col min="15368" max="15368" width="6.28515625" style="33" customWidth="1"/>
    <col min="15369" max="15373" width="16.7109375" style="33" customWidth="1"/>
    <col min="15374" max="15374" width="2.140625" style="33" customWidth="1"/>
    <col min="15375" max="15375" width="22" style="33" bestFit="1" customWidth="1"/>
    <col min="15376" max="15622" width="9.140625" style="33"/>
    <col min="15623" max="15623" width="2.28515625" style="33" customWidth="1"/>
    <col min="15624" max="15624" width="6.28515625" style="33" customWidth="1"/>
    <col min="15625" max="15629" width="16.7109375" style="33" customWidth="1"/>
    <col min="15630" max="15630" width="2.140625" style="33" customWidth="1"/>
    <col min="15631" max="15631" width="22" style="33" bestFit="1" customWidth="1"/>
    <col min="15632" max="15878" width="9.140625" style="33"/>
    <col min="15879" max="15879" width="2.28515625" style="33" customWidth="1"/>
    <col min="15880" max="15880" width="6.28515625" style="33" customWidth="1"/>
    <col min="15881" max="15885" width="16.7109375" style="33" customWidth="1"/>
    <col min="15886" max="15886" width="2.140625" style="33" customWidth="1"/>
    <col min="15887" max="15887" width="22" style="33" bestFit="1" customWidth="1"/>
    <col min="15888" max="16134" width="9.140625" style="33"/>
    <col min="16135" max="16135" width="2.28515625" style="33" customWidth="1"/>
    <col min="16136" max="16136" width="6.28515625" style="33" customWidth="1"/>
    <col min="16137" max="16141" width="16.7109375" style="33" customWidth="1"/>
    <col min="16142" max="16142" width="2.140625" style="33" customWidth="1"/>
    <col min="16143" max="16143" width="22" style="33" bestFit="1" customWidth="1"/>
    <col min="16144" max="16384" width="9.140625" style="33"/>
  </cols>
  <sheetData>
    <row r="1" spans="1:26" s="31" customFormat="1" ht="17.25" customHeight="1" x14ac:dyDescent="0.2">
      <c r="A1" s="251" t="s">
        <v>248</v>
      </c>
      <c r="B1" s="251"/>
      <c r="C1" s="251"/>
      <c r="D1" s="251"/>
      <c r="E1" s="251"/>
      <c r="F1" s="251"/>
      <c r="G1" s="251"/>
      <c r="H1" s="251"/>
      <c r="I1" s="251"/>
      <c r="J1" s="251"/>
      <c r="K1" s="251"/>
      <c r="L1" s="251"/>
      <c r="M1" s="251"/>
      <c r="N1" s="251"/>
      <c r="O1" s="251"/>
      <c r="P1" s="251"/>
      <c r="Q1" s="251"/>
      <c r="R1" s="251"/>
      <c r="S1" s="29"/>
      <c r="T1" s="29"/>
      <c r="U1" s="29"/>
      <c r="V1" s="29"/>
      <c r="W1" s="30"/>
      <c r="X1" s="30"/>
      <c r="Y1" s="30"/>
      <c r="Z1" s="30"/>
    </row>
    <row r="2" spans="1:26" s="31" customFormat="1" ht="3" customHeight="1" x14ac:dyDescent="0.2">
      <c r="A2" s="32"/>
      <c r="B2" s="32"/>
      <c r="C2" s="32"/>
      <c r="D2" s="124"/>
      <c r="E2" s="124"/>
      <c r="F2" s="32"/>
      <c r="G2" s="32"/>
      <c r="H2" s="32"/>
      <c r="I2" s="32"/>
      <c r="J2" s="32"/>
      <c r="K2" s="32"/>
      <c r="L2" s="32"/>
      <c r="M2" s="32"/>
      <c r="N2" s="32"/>
      <c r="O2" s="32"/>
      <c r="P2" s="32"/>
      <c r="Q2" s="156"/>
      <c r="R2" s="156"/>
      <c r="S2" s="29"/>
      <c r="T2" s="29"/>
      <c r="U2" s="29"/>
      <c r="V2" s="29"/>
      <c r="W2" s="30"/>
      <c r="X2" s="30"/>
      <c r="Y2" s="30"/>
      <c r="Z2" s="30"/>
    </row>
    <row r="3" spans="1:26" ht="4.5" customHeight="1" x14ac:dyDescent="0.2"/>
    <row r="4" spans="1:26" ht="14.25" customHeight="1" x14ac:dyDescent="0.2">
      <c r="E4" s="252" t="s">
        <v>126</v>
      </c>
      <c r="F4" s="253"/>
      <c r="G4" s="179">
        <f>'Medical, Dental Estimator'!H17</f>
        <v>1</v>
      </c>
      <c r="H4" s="181" t="s">
        <v>230</v>
      </c>
      <c r="I4" s="180"/>
      <c r="J4" s="182"/>
      <c r="K4" s="183"/>
      <c r="L4" s="184"/>
      <c r="M4" s="184"/>
      <c r="N4" s="184"/>
      <c r="O4" s="184"/>
      <c r="Q4" s="35"/>
      <c r="T4" s="35"/>
      <c r="U4" s="35"/>
      <c r="V4" s="35"/>
    </row>
    <row r="5" spans="1:26" ht="6.75" customHeight="1" x14ac:dyDescent="0.2">
      <c r="B5" s="37"/>
      <c r="C5" s="36"/>
      <c r="D5" s="36"/>
      <c r="E5" s="36"/>
      <c r="F5" s="34"/>
      <c r="G5" s="34"/>
      <c r="H5" s="34"/>
      <c r="I5" s="34"/>
      <c r="J5" s="34"/>
      <c r="K5" s="35"/>
      <c r="L5" s="35"/>
      <c r="M5" s="35"/>
      <c r="N5" s="35"/>
      <c r="O5" s="35"/>
      <c r="P5" s="35"/>
      <c r="Q5" s="35"/>
      <c r="R5" s="35"/>
      <c r="S5" s="35"/>
      <c r="T5" s="35"/>
      <c r="U5" s="35"/>
      <c r="V5" s="35"/>
    </row>
    <row r="6" spans="1:26" s="41" customFormat="1" ht="84" customHeight="1" thickBot="1" x14ac:dyDescent="0.25">
      <c r="A6" s="38"/>
      <c r="B6" s="255" t="s">
        <v>250</v>
      </c>
      <c r="C6" s="256"/>
      <c r="D6" s="254" t="s">
        <v>244</v>
      </c>
      <c r="E6" s="256"/>
      <c r="F6" s="254" t="s">
        <v>242</v>
      </c>
      <c r="G6" s="256"/>
      <c r="H6" s="254" t="s">
        <v>254</v>
      </c>
      <c r="I6" s="256"/>
      <c r="J6" s="188" t="s">
        <v>255</v>
      </c>
      <c r="K6" s="254" t="s">
        <v>251</v>
      </c>
      <c r="L6" s="257"/>
      <c r="M6" s="254" t="s">
        <v>252</v>
      </c>
      <c r="N6" s="257"/>
      <c r="O6" s="254" t="s">
        <v>253</v>
      </c>
      <c r="P6" s="256"/>
      <c r="Q6" s="254" t="s">
        <v>243</v>
      </c>
      <c r="R6" s="255"/>
      <c r="S6" s="39"/>
      <c r="T6" s="39"/>
      <c r="U6" s="39"/>
      <c r="V6" s="39"/>
      <c r="W6" s="40"/>
      <c r="X6" s="40"/>
      <c r="Y6" s="40"/>
      <c r="Z6" s="40"/>
    </row>
    <row r="7" spans="1:26" ht="38.25" customHeight="1" thickTop="1" x14ac:dyDescent="0.2">
      <c r="B7" s="157" t="s">
        <v>98</v>
      </c>
      <c r="C7" s="64" t="s">
        <v>229</v>
      </c>
      <c r="D7" s="158" t="s">
        <v>98</v>
      </c>
      <c r="E7" s="64" t="s">
        <v>229</v>
      </c>
      <c r="F7" s="158" t="s">
        <v>98</v>
      </c>
      <c r="G7" s="64" t="s">
        <v>229</v>
      </c>
      <c r="H7" s="158" t="s">
        <v>98</v>
      </c>
      <c r="I7" s="64" t="s">
        <v>229</v>
      </c>
      <c r="J7" s="159" t="s">
        <v>98</v>
      </c>
      <c r="K7" s="158" t="s">
        <v>98</v>
      </c>
      <c r="L7" s="64" t="s">
        <v>229</v>
      </c>
      <c r="M7" s="158" t="s">
        <v>98</v>
      </c>
      <c r="N7" s="64" t="s">
        <v>229</v>
      </c>
      <c r="O7" s="158" t="s">
        <v>98</v>
      </c>
      <c r="P7" s="64" t="s">
        <v>229</v>
      </c>
      <c r="Q7" s="158" t="s">
        <v>98</v>
      </c>
      <c r="R7" s="185" t="s">
        <v>229</v>
      </c>
      <c r="S7" s="186"/>
    </row>
    <row r="8" spans="1:26" ht="12" customHeight="1" x14ac:dyDescent="0.2">
      <c r="A8" s="43"/>
      <c r="B8" s="44"/>
      <c r="C8" s="45"/>
      <c r="D8" s="44"/>
      <c r="E8" s="45"/>
      <c r="F8" s="44"/>
      <c r="G8" s="45"/>
      <c r="H8" s="44"/>
      <c r="I8" s="45"/>
      <c r="J8" s="46"/>
      <c r="K8" s="47"/>
      <c r="L8" s="45"/>
      <c r="M8" s="47"/>
      <c r="N8" s="45"/>
      <c r="O8" s="47"/>
      <c r="P8" s="45"/>
      <c r="Q8" s="47"/>
      <c r="R8" s="45"/>
    </row>
    <row r="9" spans="1:26" s="51" customFormat="1" ht="12" customHeight="1" x14ac:dyDescent="0.25">
      <c r="A9" s="48" t="s">
        <v>231</v>
      </c>
      <c r="B9" s="160" t="str">
        <f>IF(B10=" ","$0.00",B10)</f>
        <v>$0.00</v>
      </c>
      <c r="C9" s="161"/>
      <c r="D9" s="160">
        <f>IF(D10=" ","$0.00",D10)</f>
        <v>189.90999999999997</v>
      </c>
      <c r="E9" s="161"/>
      <c r="F9" s="160">
        <f>IF(F10=" ","$0.00",F10)</f>
        <v>270.83000000000004</v>
      </c>
      <c r="G9" s="161"/>
      <c r="H9" s="160">
        <f>IF(H10=" ","$0.00",H10)</f>
        <v>355.49</v>
      </c>
      <c r="I9" s="161"/>
      <c r="J9" s="162">
        <f>IF(J10=" ","$0.00",J10)</f>
        <v>168.11</v>
      </c>
      <c r="K9" s="249" t="s">
        <v>43</v>
      </c>
      <c r="L9" s="250"/>
      <c r="M9" s="249" t="s">
        <v>43</v>
      </c>
      <c r="N9" s="250"/>
      <c r="O9" s="249" t="s">
        <v>43</v>
      </c>
      <c r="P9" s="250"/>
      <c r="Q9" s="249" t="s">
        <v>43</v>
      </c>
      <c r="R9" s="250"/>
      <c r="S9" s="49"/>
      <c r="T9" s="49"/>
      <c r="U9" s="49"/>
      <c r="V9" s="49"/>
      <c r="W9" s="50"/>
      <c r="X9" s="50"/>
      <c r="Y9" s="50"/>
      <c r="Z9" s="50"/>
    </row>
    <row r="10" spans="1:26" s="50" customFormat="1" ht="12" customHeight="1" x14ac:dyDescent="0.25">
      <c r="A10" s="52" t="s">
        <v>88</v>
      </c>
      <c r="B10" s="163" t="str">
        <f>IF(H93-(G4*J93)&gt;0,H93-(ROUND(G4*J93,2))," ")</f>
        <v xml:space="preserve"> </v>
      </c>
      <c r="C10" s="164"/>
      <c r="D10" s="163">
        <f>IF(H126-(G4*J126)&gt;0,H126-(ROUND(G4*J126,2))," ")</f>
        <v>189.90999999999997</v>
      </c>
      <c r="E10" s="164"/>
      <c r="F10" s="163">
        <f>IF(H104-(G4*J104)&gt;0,H104-(ROUND(G4*J104,2))," ")</f>
        <v>270.83000000000004</v>
      </c>
      <c r="G10" s="164"/>
      <c r="H10" s="163">
        <f>IF(H137-(G4*J137)&gt;0,H137-(ROUND(G4*J137,2))," ")</f>
        <v>355.49</v>
      </c>
      <c r="I10" s="164"/>
      <c r="J10" s="165">
        <f>IF(H60-(G4*J60)&gt;0,H60-(ROUND(G4*J60,2))," ")</f>
        <v>168.11</v>
      </c>
      <c r="K10" s="166"/>
      <c r="L10" s="167"/>
      <c r="M10" s="166"/>
      <c r="N10" s="167"/>
      <c r="O10" s="166"/>
      <c r="P10" s="167"/>
      <c r="Q10" s="166"/>
      <c r="R10" s="167"/>
    </row>
    <row r="11" spans="1:26" s="26" customFormat="1" ht="12" customHeight="1" x14ac:dyDescent="0.25">
      <c r="A11" s="48" t="s">
        <v>232</v>
      </c>
      <c r="B11" s="160" t="str">
        <f>IF(B12=" ","$0.00",B12)</f>
        <v>$0.00</v>
      </c>
      <c r="C11" s="161"/>
      <c r="D11" s="160">
        <f>IF(D12=" ","$0.00",D12)</f>
        <v>341.84000000000003</v>
      </c>
      <c r="E11" s="161"/>
      <c r="F11" s="160">
        <f>IF(F12=" ","$0.00",F12)</f>
        <v>487.5</v>
      </c>
      <c r="G11" s="161"/>
      <c r="H11" s="160">
        <f>IF(H12=" ","$0.00",H12)</f>
        <v>639.88000000000011</v>
      </c>
      <c r="I11" s="161"/>
      <c r="J11" s="162">
        <f>IF(J12=" ","$0.00",J12)</f>
        <v>302.59999999999991</v>
      </c>
      <c r="K11" s="249" t="s">
        <v>43</v>
      </c>
      <c r="L11" s="250"/>
      <c r="M11" s="249" t="s">
        <v>43</v>
      </c>
      <c r="N11" s="250"/>
      <c r="O11" s="249" t="s">
        <v>43</v>
      </c>
      <c r="P11" s="250"/>
      <c r="Q11" s="249" t="s">
        <v>43</v>
      </c>
      <c r="R11" s="250"/>
      <c r="S11" s="28"/>
      <c r="T11" s="28"/>
      <c r="U11" s="28"/>
      <c r="V11" s="28"/>
      <c r="W11" s="27"/>
      <c r="X11" s="27"/>
      <c r="Y11" s="27"/>
      <c r="Z11" s="27"/>
    </row>
    <row r="12" spans="1:26" s="27" customFormat="1" ht="12" customHeight="1" x14ac:dyDescent="0.25">
      <c r="A12" s="52" t="s">
        <v>89</v>
      </c>
      <c r="B12" s="163" t="str">
        <f>IF(H94-(G4*J94)&gt;0,H94-(ROUND(G4*J94,2))," ")</f>
        <v xml:space="preserve"> </v>
      </c>
      <c r="C12" s="164"/>
      <c r="D12" s="163">
        <f>IF(H127-(G4*J127)&gt;0,H127-(ROUND(G4*J127,2))," ")</f>
        <v>341.84000000000003</v>
      </c>
      <c r="E12" s="164"/>
      <c r="F12" s="163">
        <f>IF(H105-(G4*J105)&gt;0,H105-(ROUND(G4*J105,2)), " ")</f>
        <v>487.5</v>
      </c>
      <c r="G12" s="164"/>
      <c r="H12" s="163">
        <f>IF(H138-(G4*J138)&gt;0,H138-(ROUND(G4*J138,2))," ")</f>
        <v>639.88000000000011</v>
      </c>
      <c r="I12" s="164"/>
      <c r="J12" s="165">
        <f>IF(H61-(G4*J61)&gt;0,H61-(ROUND(G4*J61,2))," ")</f>
        <v>302.59999999999991</v>
      </c>
      <c r="K12" s="166"/>
      <c r="L12" s="167"/>
      <c r="M12" s="166"/>
      <c r="N12" s="167"/>
      <c r="O12" s="166"/>
      <c r="P12" s="167"/>
      <c r="Q12" s="166"/>
      <c r="R12" s="167"/>
    </row>
    <row r="13" spans="1:26" s="26" customFormat="1" ht="12" customHeight="1" x14ac:dyDescent="0.25">
      <c r="A13" s="48" t="s">
        <v>233</v>
      </c>
      <c r="B13" s="160" t="str">
        <f>IF(B14=" ","$0.00",B14)</f>
        <v>$0.00</v>
      </c>
      <c r="C13" s="161"/>
      <c r="D13" s="160">
        <f>IF(D14=" ","$0.00",D14)</f>
        <v>450.33999999999992</v>
      </c>
      <c r="E13" s="161"/>
      <c r="F13" s="160">
        <f>IF(F14=" ","$0.00",F14)</f>
        <v>620.27</v>
      </c>
      <c r="G13" s="161"/>
      <c r="H13" s="160">
        <f>IF(H14=" ","$0.00",H14)</f>
        <v>798.05000000000018</v>
      </c>
      <c r="I13" s="161"/>
      <c r="J13" s="162">
        <f>IF(J14=" ","$0.00",J14)</f>
        <v>404.56000000000006</v>
      </c>
      <c r="K13" s="249" t="s">
        <v>43</v>
      </c>
      <c r="L13" s="250"/>
      <c r="M13" s="249" t="s">
        <v>43</v>
      </c>
      <c r="N13" s="250"/>
      <c r="O13" s="249" t="s">
        <v>43</v>
      </c>
      <c r="P13" s="250"/>
      <c r="Q13" s="249" t="s">
        <v>43</v>
      </c>
      <c r="R13" s="250"/>
      <c r="S13" s="28"/>
      <c r="T13" s="28"/>
      <c r="U13" s="28"/>
      <c r="V13" s="28"/>
      <c r="W13" s="27"/>
      <c r="X13" s="27"/>
      <c r="Y13" s="27"/>
      <c r="Z13" s="27"/>
    </row>
    <row r="14" spans="1:26" s="27" customFormat="1" ht="12" customHeight="1" x14ac:dyDescent="0.25">
      <c r="A14" s="52" t="s">
        <v>90</v>
      </c>
      <c r="B14" s="163" t="str">
        <f>IF(H95-(G4*J95)&gt;0,H95-(ROUND(G4*J95,2))," ")</f>
        <v xml:space="preserve"> </v>
      </c>
      <c r="C14" s="164"/>
      <c r="D14" s="163">
        <f>IF(H128-(G4*J128)&gt;0,H128-(ROUND(G4*J128,2))," ")</f>
        <v>450.33999999999992</v>
      </c>
      <c r="E14" s="164"/>
      <c r="F14" s="163">
        <f>IF(H106-(G4*J106)&gt;0,H106-(ROUND(G4*J106,2))," ")</f>
        <v>620.27</v>
      </c>
      <c r="G14" s="164"/>
      <c r="H14" s="163">
        <f>IF(H139-(G4*J139)&gt;0,H139-(ROUND(G4*J139,2))," ")</f>
        <v>798.05000000000018</v>
      </c>
      <c r="I14" s="164"/>
      <c r="J14" s="165">
        <f>IF(H62-(G4*J62)&gt;0,H62-(ROUND(G4*J62,2))," ")</f>
        <v>404.56000000000006</v>
      </c>
      <c r="K14" s="166"/>
      <c r="L14" s="167"/>
      <c r="M14" s="166"/>
      <c r="N14" s="167"/>
      <c r="O14" s="166"/>
      <c r="P14" s="167"/>
      <c r="Q14" s="166"/>
      <c r="R14" s="167"/>
    </row>
    <row r="15" spans="1:26" s="26" customFormat="1" ht="12" customHeight="1" x14ac:dyDescent="0.25">
      <c r="A15" s="48" t="s">
        <v>234</v>
      </c>
      <c r="B15" s="160" t="str">
        <f>IF(B16=" ","$0.00",B16)</f>
        <v>$0.00</v>
      </c>
      <c r="C15" s="161"/>
      <c r="D15" s="160">
        <f>IF(D16=" ","$0.00",D16)</f>
        <v>602.27</v>
      </c>
      <c r="E15" s="161"/>
      <c r="F15" s="160">
        <f>IF(F16=" ","$0.00",F16)</f>
        <v>836.93999999999983</v>
      </c>
      <c r="G15" s="161"/>
      <c r="H15" s="160">
        <f>IF(H16=" ","$0.00",H16)</f>
        <v>1082.44</v>
      </c>
      <c r="I15" s="161"/>
      <c r="J15" s="162">
        <f>IF(J16=" ","$0.00",J16)</f>
        <v>539.04999999999995</v>
      </c>
      <c r="K15" s="249" t="s">
        <v>43</v>
      </c>
      <c r="L15" s="250"/>
      <c r="M15" s="249" t="s">
        <v>43</v>
      </c>
      <c r="N15" s="250"/>
      <c r="O15" s="249" t="s">
        <v>43</v>
      </c>
      <c r="P15" s="250"/>
      <c r="Q15" s="249" t="s">
        <v>43</v>
      </c>
      <c r="R15" s="250"/>
      <c r="S15" s="28"/>
      <c r="T15" s="28"/>
      <c r="U15" s="28"/>
      <c r="V15" s="28"/>
      <c r="W15" s="27"/>
      <c r="X15" s="27"/>
      <c r="Y15" s="27"/>
      <c r="Z15" s="27"/>
    </row>
    <row r="16" spans="1:26" s="27" customFormat="1" ht="12" customHeight="1" x14ac:dyDescent="0.25">
      <c r="A16" s="52" t="s">
        <v>91</v>
      </c>
      <c r="B16" s="163" t="str">
        <f>IF(H96-(G4*J96)&gt;0,H96-(ROUND(G4*J96,2))," ")</f>
        <v xml:space="preserve"> </v>
      </c>
      <c r="C16" s="164"/>
      <c r="D16" s="163">
        <f>IF(H129-(G4*J129)&gt;0,H129-(ROUND(G4*J129,2))," ")</f>
        <v>602.27</v>
      </c>
      <c r="E16" s="164"/>
      <c r="F16" s="163">
        <f>IF(H107-(G4*J107)&gt;0,H107-(ROUND(G4*J107,2))," ")</f>
        <v>836.93999999999983</v>
      </c>
      <c r="G16" s="164"/>
      <c r="H16" s="163">
        <f>IF(H140-(G4*J140)&gt;0,H140-(ROUND(G4*J140,2))," ")</f>
        <v>1082.44</v>
      </c>
      <c r="I16" s="164"/>
      <c r="J16" s="168">
        <f>IF(H63-(G4*J63)&gt;0,H63-(ROUND(G4*J63,2))," ")</f>
        <v>539.04999999999995</v>
      </c>
      <c r="K16" s="166"/>
      <c r="L16" s="167"/>
      <c r="M16" s="166"/>
      <c r="N16" s="167"/>
      <c r="O16" s="166"/>
      <c r="P16" s="167"/>
      <c r="Q16" s="166"/>
      <c r="R16" s="167"/>
    </row>
    <row r="17" spans="1:26" s="55" customFormat="1" ht="12" customHeight="1" x14ac:dyDescent="0.25">
      <c r="A17" s="48" t="s">
        <v>235</v>
      </c>
      <c r="B17" s="249" t="s">
        <v>43</v>
      </c>
      <c r="C17" s="250"/>
      <c r="D17" s="160" t="str">
        <f>IF(D18=" ","$0.00",D18)</f>
        <v>$0.00</v>
      </c>
      <c r="E17" s="169">
        <f>IF(D17="$0.00",IF(ROUND(G4*J130,2)-H130&lt;B59,ROUND(G4*J130,2)-H130,B59)," ")</f>
        <v>119.70000000000002</v>
      </c>
      <c r="F17" s="249" t="s">
        <v>43</v>
      </c>
      <c r="G17" s="250"/>
      <c r="H17" s="249" t="s">
        <v>43</v>
      </c>
      <c r="I17" s="250"/>
      <c r="J17" s="171" t="s">
        <v>43</v>
      </c>
      <c r="K17" s="160">
        <f>IF(K18=" ","$0.00",K18)</f>
        <v>210.79999999999995</v>
      </c>
      <c r="L17" s="170" t="str">
        <f>IF(K17="$0.00",IF(ROUND(G4*J119,2)-H119&lt;B59,ROUND(G4*J119,2)-H119,B59)," ")</f>
        <v xml:space="preserve"> </v>
      </c>
      <c r="M17" s="160">
        <f>IF(M18=" ","$0.00",M18)</f>
        <v>116.63</v>
      </c>
      <c r="N17" s="170" t="str">
        <f>IF(M17="$0.00",IF(ROUND(G4*J75,2)-H75&lt;B59,ROUND(G4*J75,2)-H75,B59)," ")</f>
        <v xml:space="preserve"> </v>
      </c>
      <c r="O17" s="160" t="str">
        <f>IF(O18=" ","$0.00",O18)</f>
        <v>$0.00</v>
      </c>
      <c r="P17" s="169">
        <f>IF(O17="$0.00",IF(ROUND(G4*J86,2)-H86&lt;B59,ROUND(G4*J86,2)-H86,B59)," ")</f>
        <v>170.1</v>
      </c>
      <c r="Q17" s="160" t="str">
        <f>IF(Q18=" ","$0.00",Q18)</f>
        <v>$0.00</v>
      </c>
      <c r="R17" s="169">
        <f>IF(Q17="$0.00",IF(ROUND(G4*J185,2)-H185&lt;B59,ROUND(G4*J185,2)-H185,B59)," ")</f>
        <v>84.010000000000019</v>
      </c>
      <c r="S17" s="53"/>
      <c r="T17" s="53"/>
      <c r="U17" s="53"/>
      <c r="V17" s="53"/>
      <c r="W17" s="54"/>
      <c r="X17" s="54"/>
      <c r="Y17" s="54"/>
      <c r="Z17" s="54"/>
    </row>
    <row r="18" spans="1:26" s="54" customFormat="1" ht="12" customHeight="1" x14ac:dyDescent="0.25">
      <c r="A18" s="52" t="s">
        <v>92</v>
      </c>
      <c r="B18" s="166"/>
      <c r="C18" s="167"/>
      <c r="D18" s="163" t="str">
        <f>IF(H130-(G4*J130)&gt;0,H130-(ROUND(G4*J130,2))," ")</f>
        <v xml:space="preserve"> </v>
      </c>
      <c r="E18" s="164"/>
      <c r="F18" s="163"/>
      <c r="G18" s="164"/>
      <c r="H18" s="166"/>
      <c r="I18" s="167"/>
      <c r="J18" s="172"/>
      <c r="K18" s="163">
        <f>IF(H119-(G4*J119)&gt;0,H119-(ROUND(G4*J119,2))," ")</f>
        <v>210.79999999999995</v>
      </c>
      <c r="L18" s="164"/>
      <c r="M18" s="163">
        <f>IF(H75-(G4*J75)&gt;0,H75-(ROUND(G4*J75,2))," ")</f>
        <v>116.63</v>
      </c>
      <c r="N18" s="164"/>
      <c r="O18" s="173" t="str">
        <f>IF(H86-(G4*J86)&gt;0,H86-(ROUND(G4*J86,2))," ")</f>
        <v xml:space="preserve"> </v>
      </c>
      <c r="P18" s="174"/>
      <c r="Q18" s="173" t="str">
        <f>IF(H185-(G4*J185)&gt;0,H185-(ROUND(G4*J185,2))," ")</f>
        <v xml:space="preserve"> </v>
      </c>
      <c r="R18" s="174"/>
    </row>
    <row r="19" spans="1:26" s="55" customFormat="1" ht="12" customHeight="1" x14ac:dyDescent="0.25">
      <c r="A19" s="48" t="s">
        <v>236</v>
      </c>
      <c r="B19" s="249" t="s">
        <v>43</v>
      </c>
      <c r="C19" s="250"/>
      <c r="D19" s="160" t="str">
        <f>IF(D20=" ","$0.00",D20)</f>
        <v>$0.00</v>
      </c>
      <c r="E19" s="169">
        <f>IF(D19="$0.00",IF(ROUND(G4*J131,2)-H131&lt;B60,ROUND(G4*J131,2)-H131,B60)," ")</f>
        <v>239.40000000000003</v>
      </c>
      <c r="F19" s="249" t="s">
        <v>43</v>
      </c>
      <c r="G19" s="250"/>
      <c r="H19" s="249" t="s">
        <v>43</v>
      </c>
      <c r="I19" s="250"/>
      <c r="J19" s="171" t="s">
        <v>43</v>
      </c>
      <c r="K19" s="160">
        <f>IF(K20=" ","$0.00",K20)</f>
        <v>421.59999999999991</v>
      </c>
      <c r="L19" s="170" t="str">
        <f>IF(K19="$0.00",IF(ROUND(G4*J120,2)-H120&lt;B60,ROUND(G4*J120,2)-H120,B60)," ")</f>
        <v xml:space="preserve"> </v>
      </c>
      <c r="M19" s="160">
        <f>IF(M20=" ","$0.00",M20)</f>
        <v>233.26</v>
      </c>
      <c r="N19" s="170" t="str">
        <f>IF(M19="$0.00",IF(ROUND(G4*J76,2)-H76&lt;B60,ROUND(G4*J76,2)-H76,B60)," ")</f>
        <v xml:space="preserve"> </v>
      </c>
      <c r="O19" s="160" t="str">
        <f>IF(O20=" ","$0.00",O20)</f>
        <v>$0.00</v>
      </c>
      <c r="P19" s="169">
        <f>IF(O19="$0.00",IF(ROUND(G4*J87,2)-H87&lt;B60,ROUND(G4*J87,2)-H87,B60)," ")</f>
        <v>340.2</v>
      </c>
      <c r="Q19" s="160" t="str">
        <f>IF(Q20=" ","$0.00",Q20)</f>
        <v>$0.00</v>
      </c>
      <c r="R19" s="169">
        <f>IF(Q19="$0.00",IF(ROUND(G4*J186,2)-H186&lt;B60,ROUND(G4*J186,2)-H186,B60)," ")</f>
        <v>168.02000000000004</v>
      </c>
      <c r="S19" s="53"/>
      <c r="T19" s="53"/>
      <c r="U19" s="53"/>
      <c r="V19" s="53"/>
      <c r="W19" s="54"/>
      <c r="X19" s="54"/>
      <c r="Y19" s="54"/>
      <c r="Z19" s="54"/>
    </row>
    <row r="20" spans="1:26" s="54" customFormat="1" ht="12" customHeight="1" x14ac:dyDescent="0.25">
      <c r="A20" s="52" t="s">
        <v>93</v>
      </c>
      <c r="B20" s="166"/>
      <c r="C20" s="167"/>
      <c r="D20" s="163" t="str">
        <f>IF(H131-(G4*J131)&gt;0,H131-(ROUND(G4*J131,2))," ")</f>
        <v xml:space="preserve"> </v>
      </c>
      <c r="E20" s="164"/>
      <c r="F20" s="163"/>
      <c r="G20" s="164"/>
      <c r="H20" s="166"/>
      <c r="I20" s="167"/>
      <c r="J20" s="172"/>
      <c r="K20" s="163">
        <f>IF(H120-(G4*J120)&gt;0,H120-(ROUND(G4*J120,2))," ")</f>
        <v>421.59999999999991</v>
      </c>
      <c r="L20" s="164"/>
      <c r="M20" s="163">
        <f>IF(H76-(G4*J76)&gt;0,H76-(ROUND(G4*J76,2))," ")</f>
        <v>233.26</v>
      </c>
      <c r="N20" s="164"/>
      <c r="O20" s="173" t="str">
        <f>IF(H87-(G4*J87)&gt;0,H87-(ROUND(G4*J87,2))," ")</f>
        <v xml:space="preserve"> </v>
      </c>
      <c r="P20" s="174"/>
      <c r="Q20" s="173" t="str">
        <f>IF(H186-(G4*J186)&gt;0,H186-(ROUND(G4*J186,2))," ")</f>
        <v xml:space="preserve"> </v>
      </c>
      <c r="R20" s="174"/>
    </row>
    <row r="21" spans="1:26" s="55" customFormat="1" ht="12" customHeight="1" x14ac:dyDescent="0.25">
      <c r="A21" s="48" t="s">
        <v>237</v>
      </c>
      <c r="B21" s="160" t="str">
        <f>IF(B22=" ","$0.00",B22)</f>
        <v>$0.00</v>
      </c>
      <c r="C21" s="169">
        <f>IF(B21="$0.00",IF(ROUND(G4*J99,2)-H99&lt;B61,ROUND(G4*J99,2)-H99,B61)," ")</f>
        <v>148.95000000000005</v>
      </c>
      <c r="D21" s="160">
        <f>IF(D22=" ","$0.00",D22)</f>
        <v>32.229999999999905</v>
      </c>
      <c r="E21" s="169" t="str">
        <f>IF(D21="$0.00",IF(ROUND(G4*J132,2)-H132&lt;B61,ROUND(G4*J132,2)-H132,B61)," ")</f>
        <v xml:space="preserve"> </v>
      </c>
      <c r="F21" s="160">
        <f>IF(F22=" ","$0.00",F22)</f>
        <v>132.65999999999997</v>
      </c>
      <c r="G21" s="170" t="str">
        <f>IF(F21="$0.00",IF(ROUND(G4*J110,2)-H110&lt;B61,ROUND(G4*J110,2)-H110,B61)," ")</f>
        <v xml:space="preserve"> </v>
      </c>
      <c r="H21" s="160">
        <f>IF(H22=" ","$0.00",H22)</f>
        <v>401.02</v>
      </c>
      <c r="I21" s="170" t="str">
        <f>IF(H21="$0.00",IF(ROUND(G4*J143,2)-H143&gt;=0,ROUND(G4*J143,2)-H143," ")," ")</f>
        <v xml:space="preserve"> </v>
      </c>
      <c r="J21" s="171" t="s">
        <v>43</v>
      </c>
      <c r="K21" s="249" t="s">
        <v>43</v>
      </c>
      <c r="L21" s="250"/>
      <c r="M21" s="249" t="s">
        <v>43</v>
      </c>
      <c r="N21" s="250"/>
      <c r="O21" s="249" t="s">
        <v>43</v>
      </c>
      <c r="P21" s="250"/>
      <c r="Q21" s="249" t="s">
        <v>43</v>
      </c>
      <c r="R21" s="250"/>
      <c r="S21" s="53"/>
      <c r="T21" s="53"/>
      <c r="U21" s="53"/>
      <c r="V21" s="53"/>
      <c r="W21" s="54"/>
      <c r="X21" s="54"/>
      <c r="Y21" s="54"/>
      <c r="Z21" s="54"/>
    </row>
    <row r="22" spans="1:26" s="54" customFormat="1" ht="12" customHeight="1" x14ac:dyDescent="0.25">
      <c r="A22" s="52" t="s">
        <v>94</v>
      </c>
      <c r="B22" s="163" t="str">
        <f>IF(H99-(G4*J99)&gt;0,H99-(ROUND(G4*J99,2))," ")</f>
        <v xml:space="preserve"> </v>
      </c>
      <c r="C22" s="164"/>
      <c r="D22" s="163">
        <f>IF(H132-(G4*J132)&gt;0,H132-(ROUND(G4*J132,2))," ")</f>
        <v>32.229999999999905</v>
      </c>
      <c r="E22" s="164"/>
      <c r="F22" s="163">
        <f>IF(H110-(G4*J110)&gt;0,H110-(ROUND(G4*J110,2))," ")</f>
        <v>132.65999999999997</v>
      </c>
      <c r="G22" s="164"/>
      <c r="H22" s="163">
        <f>IF(H143-(G4*J143)&gt;0,H143-(ROUND(G4*J143,2))," ")</f>
        <v>401.02</v>
      </c>
      <c r="I22" s="164"/>
      <c r="J22" s="172"/>
      <c r="K22" s="166"/>
      <c r="L22" s="167"/>
      <c r="M22" s="166"/>
      <c r="N22" s="167"/>
      <c r="O22" s="166"/>
      <c r="P22" s="167"/>
      <c r="Q22" s="166"/>
      <c r="R22" s="167"/>
    </row>
    <row r="23" spans="1:26" s="55" customFormat="1" ht="12" customHeight="1" x14ac:dyDescent="0.25">
      <c r="A23" s="48" t="s">
        <v>238</v>
      </c>
      <c r="B23" s="160" t="str">
        <f>IF(B24=" ","$0.00",B24)</f>
        <v>$0.00</v>
      </c>
      <c r="C23" s="169">
        <f>IF(B23="$0.00",IF(ROUND(G4*J100,2)-H100&lt;B62,ROUND(G4*J100,2)-H100,B62)," ")</f>
        <v>170.1</v>
      </c>
      <c r="D23" s="160">
        <f>IF(D24=" ","$0.00",D24)</f>
        <v>140.73000000000002</v>
      </c>
      <c r="E23" s="170" t="str">
        <f>IF(D23="$0.00",IF(ROUND(G4*J133,2)-H133&lt;B62,ROUND(G4*J133,2)-H133,B62)," ")</f>
        <v xml:space="preserve"> </v>
      </c>
      <c r="F23" s="160">
        <f>IF(F24=" ","$0.00",F24)</f>
        <v>265.42999999999995</v>
      </c>
      <c r="G23" s="170" t="str">
        <f>IF(F23="$0.00",IF(ROUND(G4*J111,2)-H111&lt;B62,ROUND(G4*J111,2)-H111,B62)," ")</f>
        <v xml:space="preserve"> </v>
      </c>
      <c r="H23" s="160">
        <f>IF(H24=" ","$0.00",H24)</f>
        <v>559.19000000000005</v>
      </c>
      <c r="I23" s="170" t="str">
        <f>IF(H24="$0.00",IF(ROUND(G4*J144,2)-H144&gt;=0,ROUND(G4*J144,2)-H144," ")," ")</f>
        <v xml:space="preserve"> </v>
      </c>
      <c r="J23" s="171" t="s">
        <v>43</v>
      </c>
      <c r="K23" s="249" t="s">
        <v>43</v>
      </c>
      <c r="L23" s="250"/>
      <c r="M23" s="249" t="s">
        <v>43</v>
      </c>
      <c r="N23" s="250"/>
      <c r="O23" s="249" t="s">
        <v>43</v>
      </c>
      <c r="P23" s="250"/>
      <c r="Q23" s="249" t="s">
        <v>43</v>
      </c>
      <c r="R23" s="250"/>
      <c r="S23" s="53"/>
      <c r="T23" s="53"/>
      <c r="U23" s="53"/>
      <c r="V23" s="53"/>
      <c r="W23" s="54"/>
      <c r="X23" s="54"/>
      <c r="Y23" s="54"/>
      <c r="Z23" s="54"/>
    </row>
    <row r="24" spans="1:26" s="54" customFormat="1" ht="12" customHeight="1" x14ac:dyDescent="0.25">
      <c r="A24" s="52" t="s">
        <v>95</v>
      </c>
      <c r="B24" s="163" t="str">
        <f>IF(H100-(G4*J100)&gt;0,H100-(ROUND(G4*J100,2))," ")</f>
        <v xml:space="preserve"> </v>
      </c>
      <c r="C24" s="164"/>
      <c r="D24" s="163">
        <f>IF(H133-(G4*J133)&gt;0,H133-(ROUND(G4*J133,2))," ")</f>
        <v>140.73000000000002</v>
      </c>
      <c r="E24" s="164"/>
      <c r="F24" s="163">
        <f>IF(H111-(G4*J111)&gt;0,H111-(ROUND(G4*J111,2))," ")</f>
        <v>265.42999999999995</v>
      </c>
      <c r="G24" s="164"/>
      <c r="H24" s="163">
        <f>IF(H144-(G4*J144)&gt;0,H144-(ROUND(G4*J144,2))," ")</f>
        <v>559.19000000000005</v>
      </c>
      <c r="I24" s="164"/>
      <c r="J24" s="172"/>
      <c r="K24" s="166"/>
      <c r="L24" s="167"/>
      <c r="M24" s="166"/>
      <c r="N24" s="167"/>
      <c r="O24" s="166"/>
      <c r="P24" s="167"/>
      <c r="Q24" s="166"/>
      <c r="R24" s="167"/>
    </row>
    <row r="25" spans="1:26" s="55" customFormat="1" ht="12" customHeight="1" x14ac:dyDescent="0.25">
      <c r="A25" s="48" t="s">
        <v>239</v>
      </c>
      <c r="B25" s="160" t="str">
        <f>IF(B26=" ","$0.00",B26)</f>
        <v>$0.00</v>
      </c>
      <c r="C25" s="169">
        <f>IF(B25="$0.00",IF(ROUND(G4*J101,2)-H101&lt;B63,ROUND(G4*J101,2)-H101,B63)," ")</f>
        <v>170.1</v>
      </c>
      <c r="D25" s="160">
        <f>IF(D26=" ","$0.00",D26)</f>
        <v>292.66000000000008</v>
      </c>
      <c r="E25" s="170" t="str">
        <f>IF(D25="$0.00",IF(ROUND(G4*J134,2)-H134&lt;B63,ROUND(G4*J134,2)-H134,B63)," ")</f>
        <v xml:space="preserve"> </v>
      </c>
      <c r="F25" s="160">
        <f>IF(F26=" ","$0.00",F26)</f>
        <v>482.09999999999991</v>
      </c>
      <c r="G25" s="170" t="str">
        <f>IF(F25="$0.00",IF(ROUND(G4*J112,2)-H112&lt;B63,ROUND(G4*J112,2)-H112,B63)," ")</f>
        <v xml:space="preserve"> </v>
      </c>
      <c r="H25" s="160">
        <f>IF(H26=" ","$0.00",H26)</f>
        <v>843.58000000000015</v>
      </c>
      <c r="I25" s="170" t="str">
        <f>IF(H26="$0.00",IF(ROUND(G4*J145,2)-H145&gt;=0,ROUND(G4*J145,2)-H145," ")," ")</f>
        <v xml:space="preserve"> </v>
      </c>
      <c r="J25" s="171" t="s">
        <v>43</v>
      </c>
      <c r="K25" s="249" t="s">
        <v>43</v>
      </c>
      <c r="L25" s="250"/>
      <c r="M25" s="249" t="s">
        <v>43</v>
      </c>
      <c r="N25" s="250"/>
      <c r="O25" s="249" t="s">
        <v>43</v>
      </c>
      <c r="P25" s="250"/>
      <c r="Q25" s="249" t="s">
        <v>43</v>
      </c>
      <c r="R25" s="250"/>
      <c r="S25" s="53"/>
      <c r="T25" s="53"/>
      <c r="U25" s="53"/>
      <c r="V25" s="53"/>
      <c r="W25" s="54"/>
      <c r="X25" s="54"/>
      <c r="Y25" s="54"/>
      <c r="Z25" s="54"/>
    </row>
    <row r="26" spans="1:26" s="54" customFormat="1" ht="12" customHeight="1" x14ac:dyDescent="0.25">
      <c r="A26" s="52" t="s">
        <v>96</v>
      </c>
      <c r="B26" s="163" t="str">
        <f>IF(H101-(G4*J101)&gt;0,H101-(ROUND(G4*J101,2))," ")</f>
        <v xml:space="preserve"> </v>
      </c>
      <c r="C26" s="164"/>
      <c r="D26" s="163">
        <f>IF(H134-(G4*J134)&gt;0,H134-(ROUND(G4*J134,2))," ")</f>
        <v>292.66000000000008</v>
      </c>
      <c r="E26" s="164"/>
      <c r="F26" s="163">
        <f>IF(H112-(G4*J112)&gt;0,H112-(ROUND(G4*J112,2))," ")</f>
        <v>482.09999999999991</v>
      </c>
      <c r="G26" s="164"/>
      <c r="H26" s="163">
        <f>IF(H145-(G4*J145)&gt;0,H145-(ROUND(G4*J145,2))," ")</f>
        <v>843.58000000000015</v>
      </c>
      <c r="I26" s="164"/>
      <c r="J26" s="172"/>
      <c r="K26" s="163"/>
      <c r="L26" s="164"/>
      <c r="M26" s="163"/>
      <c r="N26" s="164"/>
      <c r="O26" s="175"/>
      <c r="P26" s="176"/>
      <c r="Q26" s="175"/>
      <c r="R26" s="176"/>
    </row>
    <row r="27" spans="1:26" s="55" customFormat="1" ht="12" customHeight="1" x14ac:dyDescent="0.25">
      <c r="A27" s="48" t="s">
        <v>240</v>
      </c>
      <c r="B27" s="249" t="s">
        <v>43</v>
      </c>
      <c r="C27" s="250"/>
      <c r="D27" s="160" t="str">
        <f>IF(D28=" ","$0.00",D28)</f>
        <v>$0.00</v>
      </c>
      <c r="E27" s="169">
        <f>IF(D27="$0.00",IF(ROUND(G4*J135,2)-H135&lt;B64,ROUND(G4*J135,2)-H135,B64)," ")</f>
        <v>359.1</v>
      </c>
      <c r="F27" s="249" t="s">
        <v>43</v>
      </c>
      <c r="G27" s="250"/>
      <c r="H27" s="249" t="s">
        <v>43</v>
      </c>
      <c r="I27" s="250"/>
      <c r="J27" s="171" t="s">
        <v>43</v>
      </c>
      <c r="K27" s="160">
        <f>IF(K28=" ","$0.00",K28)</f>
        <v>632.4</v>
      </c>
      <c r="L27" s="170" t="str">
        <f>IF(K27="$0.00",IF(ROUND(G4*J124,2)-H124&lt;B64,ROUND(G4*J124,2)-H124,B64)," ")</f>
        <v xml:space="preserve"> </v>
      </c>
      <c r="M27" s="160">
        <f>IF(M28=" ","$0.00",M28)</f>
        <v>349.89</v>
      </c>
      <c r="N27" s="170" t="str">
        <f>IF(M27="$0.00",IF(ROUND(G4*J80,2)-H80&lt;B64,ROUND(G4*J80,2)-H80,B64)," ")</f>
        <v xml:space="preserve"> </v>
      </c>
      <c r="O27" s="160" t="str">
        <f>IF(O28=" ","$0.00",O28)</f>
        <v>$0.00</v>
      </c>
      <c r="P27" s="169">
        <f>IF(O27="$0.00",IF(ROUND(G4*J91,2)-H91&lt;B64,ROUND(G4*J91,2)-H91,B64)," ")</f>
        <v>510.29999999999995</v>
      </c>
      <c r="Q27" s="160" t="str">
        <f>IF(Q28=" ","$0.00",Q28)</f>
        <v>$0.00</v>
      </c>
      <c r="R27" s="169">
        <f>IF(Q27="$0.00",IF(ROUND(G4*J190,2)-H190&lt;B64,ROUND(G4*J190,2)-H190,B64)," ")</f>
        <v>252.02999999999997</v>
      </c>
      <c r="S27" s="53"/>
      <c r="T27" s="53"/>
      <c r="U27" s="53"/>
      <c r="V27" s="53"/>
      <c r="W27" s="54"/>
      <c r="X27" s="54"/>
      <c r="Y27" s="54"/>
      <c r="Z27" s="54"/>
    </row>
    <row r="28" spans="1:26" s="54" customFormat="1" ht="12" customHeight="1" x14ac:dyDescent="0.25">
      <c r="A28" s="52" t="s">
        <v>93</v>
      </c>
      <c r="B28" s="166"/>
      <c r="C28" s="167"/>
      <c r="D28" s="163" t="str">
        <f>IF(H135-(G4*J135)&gt;0,H135-(ROUND(G4*J135,2))," ")</f>
        <v xml:space="preserve"> </v>
      </c>
      <c r="E28" s="164"/>
      <c r="F28" s="163"/>
      <c r="G28" s="164"/>
      <c r="H28" s="166"/>
      <c r="I28" s="167"/>
      <c r="J28" s="172"/>
      <c r="K28" s="163">
        <f>IF(H124-(G4*J124)&gt;0,H124-(ROUND(G4*J124,2))," ")</f>
        <v>632.4</v>
      </c>
      <c r="L28" s="164"/>
      <c r="M28" s="163">
        <f>IF(H80-(G4*J80)&gt;0,H80-(ROUND(G4*J80,2))," ")</f>
        <v>349.89</v>
      </c>
      <c r="N28" s="164"/>
      <c r="O28" s="177" t="str">
        <f>IF(H91-(G4*J91)&gt;0,H91-(ROUND(G4*J91,2))," ")</f>
        <v xml:space="preserve"> </v>
      </c>
      <c r="P28" s="178"/>
      <c r="Q28" s="177" t="str">
        <f>IF(H190-(G4*J190)&gt;0,H190-(ROUND(G4*J190,2))," ")</f>
        <v xml:space="preserve"> </v>
      </c>
      <c r="R28" s="178"/>
    </row>
    <row r="29" spans="1:26" s="55" customFormat="1" ht="12" customHeight="1" x14ac:dyDescent="0.25">
      <c r="A29" s="48" t="s">
        <v>241</v>
      </c>
      <c r="B29" s="160" t="str">
        <f>IF(B30=" ","$0.00",B30)</f>
        <v>$0.00</v>
      </c>
      <c r="C29" s="169">
        <f>IF(B29="$0.00",IF(ROUND(G4*J103,2)-H103&lt;B65,ROUND(G4*J103,2)-H103,B65)," ")</f>
        <v>32.319999999999936</v>
      </c>
      <c r="D29" s="160" t="str">
        <f>IF(D30=" ","$0.00",D30)</f>
        <v>$0.00</v>
      </c>
      <c r="E29" s="169">
        <f>IF(D29="$0.00",IF(ROUND(G4*J136,2)-H136&lt;B65,ROUND(G4*J136,2)-H136,B65)," ")</f>
        <v>87.470000000000027</v>
      </c>
      <c r="F29" s="160">
        <f>IF(F30=" ","$0.00",F30)</f>
        <v>48.649999999999864</v>
      </c>
      <c r="G29" s="187" t="str">
        <f>IF(F29="$0.00",IF(ROUND(G4*J114,2)-H114&lt;B65,ROUND(G4*J114,2)-H114,B65)," ")</f>
        <v xml:space="preserve"> </v>
      </c>
      <c r="H29" s="160">
        <f>IF(H30=" ","$0.00",H30)</f>
        <v>517.64999999999986</v>
      </c>
      <c r="I29" s="170" t="str">
        <f>IF(H30="$0.00",IF(ROUND(G4*J147,2)-H147&gt;=0,ROUND(G4*J147,2)-H147," ")," ")</f>
        <v xml:space="preserve"> </v>
      </c>
      <c r="J29" s="171" t="s">
        <v>43</v>
      </c>
      <c r="K29" s="249" t="s">
        <v>43</v>
      </c>
      <c r="L29" s="250"/>
      <c r="M29" s="249" t="s">
        <v>43</v>
      </c>
      <c r="N29" s="250"/>
      <c r="O29" s="249" t="s">
        <v>43</v>
      </c>
      <c r="P29" s="250"/>
      <c r="Q29" s="249" t="s">
        <v>43</v>
      </c>
      <c r="R29" s="250"/>
      <c r="S29" s="53"/>
      <c r="T29" s="53"/>
      <c r="U29" s="53"/>
      <c r="V29" s="53"/>
      <c r="W29" s="54"/>
      <c r="X29" s="54"/>
      <c r="Y29" s="54"/>
      <c r="Z29" s="54"/>
    </row>
    <row r="30" spans="1:26" s="123" customFormat="1" ht="5.25" customHeight="1" x14ac:dyDescent="0.2">
      <c r="A30" s="120" t="s">
        <v>97</v>
      </c>
      <c r="B30" s="121" t="str">
        <f>IF(H103-(G4*J103)&gt;0,H103-(ROUND(G4*J103,2))," ")</f>
        <v xml:space="preserve"> </v>
      </c>
      <c r="C30" s="121"/>
      <c r="D30" s="121" t="str">
        <f>IF(H136-(G4*J136)&gt;0,H136-(ROUND(G4*J136,2))," ")</f>
        <v xml:space="preserve"> </v>
      </c>
      <c r="E30" s="121"/>
      <c r="F30" s="121">
        <f>IF(H114-(G4*J114)&gt;0,H114-(ROUND(G4*J114,2))," ")</f>
        <v>48.649999999999864</v>
      </c>
      <c r="G30" s="121"/>
      <c r="H30" s="121">
        <f>IF(H147-(G4*J147)&gt;0,H147-(ROUND(G4*J147,2))," ")</f>
        <v>517.64999999999986</v>
      </c>
      <c r="I30" s="121"/>
      <c r="J30" s="121"/>
      <c r="K30" s="122"/>
      <c r="L30" s="122"/>
      <c r="M30" s="122"/>
      <c r="N30" s="122"/>
      <c r="O30" s="122"/>
      <c r="P30" s="122"/>
      <c r="Q30" s="122"/>
      <c r="R30" s="122"/>
    </row>
    <row r="31" spans="1:26" s="61" customFormat="1" ht="14.1" customHeight="1" x14ac:dyDescent="0.2">
      <c r="A31" s="56" t="s">
        <v>17</v>
      </c>
      <c r="B31" s="57" t="s">
        <v>99</v>
      </c>
      <c r="C31" s="57"/>
      <c r="D31" s="57"/>
      <c r="E31" s="57"/>
      <c r="F31" s="58"/>
      <c r="G31" s="58"/>
      <c r="H31" s="57" t="s">
        <v>100</v>
      </c>
      <c r="I31" s="59"/>
      <c r="J31" s="59"/>
      <c r="K31" s="59"/>
      <c r="L31" s="59"/>
      <c r="M31" s="59"/>
      <c r="N31" s="59"/>
      <c r="O31" s="59"/>
      <c r="P31" s="59"/>
      <c r="Q31" s="59"/>
      <c r="R31" s="59"/>
      <c r="S31" s="60"/>
      <c r="T31" s="60"/>
      <c r="U31" s="60"/>
      <c r="V31" s="60"/>
    </row>
    <row r="32" spans="1:26" s="61" customFormat="1" ht="14.1" customHeight="1" x14ac:dyDescent="0.2">
      <c r="A32" s="62"/>
      <c r="B32" s="57" t="s">
        <v>101</v>
      </c>
      <c r="C32" s="57"/>
      <c r="D32" s="57"/>
      <c r="E32" s="57"/>
      <c r="F32" s="58"/>
      <c r="G32" s="58"/>
      <c r="H32" s="57" t="s">
        <v>102</v>
      </c>
      <c r="I32" s="59"/>
      <c r="J32" s="59"/>
      <c r="K32" s="59"/>
      <c r="L32" s="59"/>
      <c r="M32" s="59"/>
      <c r="N32" s="59"/>
      <c r="O32" s="59"/>
      <c r="P32" s="59"/>
      <c r="Q32" s="59"/>
      <c r="R32" s="59"/>
      <c r="S32" s="60"/>
      <c r="T32" s="60"/>
      <c r="U32" s="60"/>
      <c r="V32" s="60"/>
    </row>
    <row r="33" spans="1:22" s="61" customFormat="1" ht="14.1" customHeight="1" x14ac:dyDescent="0.2">
      <c r="A33" s="62"/>
      <c r="B33" s="57" t="s">
        <v>103</v>
      </c>
      <c r="C33" s="57"/>
      <c r="D33" s="57"/>
      <c r="E33" s="57"/>
      <c r="F33" s="58"/>
      <c r="G33" s="58"/>
      <c r="H33" s="57" t="s">
        <v>104</v>
      </c>
      <c r="I33" s="59"/>
      <c r="J33" s="59"/>
      <c r="K33" s="59"/>
      <c r="L33" s="59"/>
      <c r="M33" s="59"/>
      <c r="N33" s="59"/>
      <c r="O33" s="59"/>
      <c r="P33" s="59"/>
      <c r="Q33" s="59"/>
      <c r="R33" s="59"/>
      <c r="S33" s="60"/>
      <c r="T33" s="60"/>
      <c r="U33" s="60"/>
      <c r="V33" s="60"/>
    </row>
    <row r="34" spans="1:22" s="61" customFormat="1" ht="14.1" customHeight="1" x14ac:dyDescent="0.2">
      <c r="A34" s="62"/>
      <c r="B34" s="57" t="s">
        <v>105</v>
      </c>
      <c r="C34" s="57"/>
      <c r="D34" s="57"/>
      <c r="E34" s="57"/>
      <c r="F34" s="58"/>
      <c r="G34" s="58"/>
      <c r="H34" s="57" t="s">
        <v>106</v>
      </c>
      <c r="I34" s="59"/>
      <c r="J34" s="59"/>
      <c r="K34" s="59"/>
      <c r="L34" s="59"/>
      <c r="M34" s="59"/>
      <c r="N34" s="59"/>
      <c r="O34" s="59"/>
      <c r="P34" s="59"/>
      <c r="Q34" s="59"/>
      <c r="R34" s="59"/>
      <c r="S34" s="60"/>
      <c r="T34" s="60"/>
      <c r="U34" s="60"/>
      <c r="V34" s="60"/>
    </row>
    <row r="35" spans="1:22" s="61" customFormat="1" ht="14.1" customHeight="1" x14ac:dyDescent="0.2">
      <c r="A35" s="62"/>
      <c r="B35" s="57" t="s">
        <v>107</v>
      </c>
      <c r="C35" s="57"/>
      <c r="D35" s="57"/>
      <c r="E35" s="57"/>
      <c r="F35" s="58"/>
      <c r="G35" s="58"/>
      <c r="H35" s="57" t="s">
        <v>108</v>
      </c>
      <c r="I35" s="59"/>
      <c r="J35" s="59"/>
      <c r="K35" s="59"/>
      <c r="L35" s="59"/>
      <c r="M35" s="59"/>
      <c r="N35" s="59"/>
      <c r="O35" s="59"/>
      <c r="P35" s="59"/>
      <c r="Q35" s="59"/>
      <c r="R35" s="59"/>
      <c r="S35" s="60"/>
      <c r="T35" s="60"/>
      <c r="U35" s="60"/>
      <c r="V35" s="60"/>
    </row>
    <row r="36" spans="1:22" s="61" customFormat="1" ht="14.1" customHeight="1" x14ac:dyDescent="0.2">
      <c r="A36" s="62"/>
      <c r="B36" s="57" t="s">
        <v>109</v>
      </c>
      <c r="C36" s="57"/>
      <c r="D36" s="57"/>
      <c r="E36" s="57"/>
      <c r="F36" s="58"/>
      <c r="G36" s="58"/>
      <c r="H36" s="57" t="s">
        <v>110</v>
      </c>
      <c r="I36" s="58"/>
      <c r="J36" s="58"/>
      <c r="K36" s="59"/>
      <c r="L36" s="59"/>
      <c r="M36" s="59"/>
      <c r="N36" s="59"/>
      <c r="O36" s="59"/>
      <c r="P36" s="59"/>
      <c r="Q36" s="59"/>
      <c r="R36" s="59"/>
      <c r="S36" s="60"/>
      <c r="T36" s="60"/>
      <c r="U36" s="60"/>
      <c r="V36" s="60"/>
    </row>
    <row r="37" spans="1:22" s="60" customFormat="1" ht="29.25" customHeight="1" x14ac:dyDescent="0.2">
      <c r="A37" s="189"/>
      <c r="C37" s="190"/>
      <c r="D37" s="190"/>
      <c r="E37" s="190"/>
      <c r="F37" s="191"/>
      <c r="G37" s="191"/>
      <c r="H37" s="191"/>
      <c r="I37" s="191"/>
      <c r="J37" s="191"/>
    </row>
    <row r="38" spans="1:22" s="193" customFormat="1" ht="186" customHeight="1" x14ac:dyDescent="0.2">
      <c r="A38" s="192"/>
      <c r="B38" s="247" t="s">
        <v>249</v>
      </c>
      <c r="C38" s="248"/>
      <c r="D38" s="248"/>
      <c r="E38" s="248"/>
      <c r="F38" s="248"/>
      <c r="G38" s="248"/>
      <c r="H38" s="248"/>
      <c r="I38" s="248"/>
      <c r="J38" s="248"/>
      <c r="K38" s="248"/>
      <c r="L38" s="248"/>
      <c r="M38" s="248"/>
      <c r="N38" s="248"/>
      <c r="O38" s="248"/>
      <c r="P38" s="248"/>
      <c r="Q38" s="248"/>
    </row>
    <row r="39" spans="1:22" s="61" customFormat="1" ht="14.1" customHeight="1" x14ac:dyDescent="0.2">
      <c r="A39" s="195"/>
      <c r="C39" s="196"/>
      <c r="D39" s="196"/>
      <c r="E39" s="196"/>
      <c r="F39" s="197"/>
      <c r="G39" s="197"/>
      <c r="H39" s="197"/>
      <c r="I39" s="197"/>
      <c r="J39" s="197"/>
    </row>
    <row r="40" spans="1:22" s="61" customFormat="1" ht="14.1" customHeight="1" x14ac:dyDescent="0.2">
      <c r="A40" s="195"/>
      <c r="C40" s="196"/>
      <c r="D40" s="196"/>
      <c r="E40" s="196"/>
      <c r="F40" s="197"/>
      <c r="G40" s="197"/>
      <c r="H40" s="197"/>
      <c r="I40" s="197"/>
      <c r="J40" s="197"/>
    </row>
    <row r="41" spans="1:22" s="61" customFormat="1" ht="14.1" customHeight="1" x14ac:dyDescent="0.2">
      <c r="A41" s="195"/>
      <c r="C41" s="196"/>
      <c r="D41" s="196"/>
      <c r="E41" s="196"/>
      <c r="F41" s="197"/>
      <c r="G41" s="197"/>
      <c r="H41" s="197"/>
      <c r="I41" s="197"/>
      <c r="J41" s="197"/>
    </row>
    <row r="42" spans="1:22" s="61" customFormat="1" ht="11.25" x14ac:dyDescent="0.2">
      <c r="A42" s="198"/>
      <c r="C42" s="196"/>
      <c r="D42" s="196"/>
      <c r="E42" s="196"/>
      <c r="F42" s="198"/>
      <c r="G42" s="198"/>
      <c r="H42" s="198"/>
      <c r="I42" s="198"/>
      <c r="J42" s="198"/>
    </row>
    <row r="43" spans="1:22" s="35" customFormat="1" x14ac:dyDescent="0.2">
      <c r="B43" s="199"/>
      <c r="C43" s="199"/>
      <c r="D43" s="199"/>
      <c r="E43" s="199"/>
    </row>
    <row r="44" spans="1:22" s="35" customFormat="1" ht="15" x14ac:dyDescent="0.2">
      <c r="B44" s="200">
        <f>'Medical, Dental Estimator'!C13</f>
        <v>20</v>
      </c>
      <c r="C44" s="201" t="s">
        <v>127</v>
      </c>
      <c r="D44" s="201"/>
      <c r="E44" s="201"/>
      <c r="F44" s="202"/>
      <c r="G44" s="202"/>
      <c r="H44" s="202"/>
      <c r="I44" s="202"/>
      <c r="J44" s="202"/>
    </row>
    <row r="45" spans="1:22" s="35" customFormat="1" ht="60" customHeight="1" x14ac:dyDescent="0.2"/>
    <row r="46" spans="1:22" s="35" customFormat="1" x14ac:dyDescent="0.2">
      <c r="A46" s="35">
        <v>10</v>
      </c>
      <c r="B46" s="203">
        <v>0.5</v>
      </c>
      <c r="C46" s="203"/>
      <c r="D46" s="203"/>
      <c r="E46" s="203"/>
      <c r="F46" s="203"/>
      <c r="G46" s="203"/>
    </row>
    <row r="47" spans="1:22" s="35" customFormat="1" x14ac:dyDescent="0.2">
      <c r="A47" s="35">
        <v>11</v>
      </c>
      <c r="B47" s="203">
        <v>0.55000000000000004</v>
      </c>
      <c r="C47" s="203"/>
      <c r="D47" s="203"/>
      <c r="E47" s="203"/>
      <c r="F47" s="203"/>
      <c r="G47" s="203"/>
    </row>
    <row r="48" spans="1:22" s="35" customFormat="1" x14ac:dyDescent="0.2">
      <c r="A48" s="35">
        <v>12</v>
      </c>
      <c r="B48" s="203">
        <v>0.6</v>
      </c>
      <c r="C48" s="203"/>
      <c r="D48" s="203"/>
      <c r="E48" s="203"/>
      <c r="F48" s="203"/>
      <c r="G48" s="203"/>
    </row>
    <row r="49" spans="1:10" s="35" customFormat="1" x14ac:dyDescent="0.2">
      <c r="A49" s="35">
        <v>13</v>
      </c>
      <c r="B49" s="203">
        <v>0.65</v>
      </c>
      <c r="C49" s="203"/>
      <c r="D49" s="203"/>
      <c r="E49" s="203"/>
      <c r="F49" s="203"/>
      <c r="G49" s="203"/>
    </row>
    <row r="50" spans="1:10" s="35" customFormat="1" x14ac:dyDescent="0.2">
      <c r="A50" s="35">
        <v>14</v>
      </c>
      <c r="B50" s="203">
        <v>0.7</v>
      </c>
      <c r="C50" s="203"/>
      <c r="D50" s="203"/>
      <c r="E50" s="203"/>
      <c r="F50" s="203"/>
      <c r="G50" s="203"/>
    </row>
    <row r="51" spans="1:10" s="35" customFormat="1" x14ac:dyDescent="0.2">
      <c r="A51" s="35">
        <v>15</v>
      </c>
      <c r="B51" s="203">
        <v>0.75</v>
      </c>
      <c r="C51" s="203"/>
      <c r="D51" s="203"/>
      <c r="E51" s="203"/>
      <c r="F51" s="203"/>
      <c r="G51" s="203"/>
    </row>
    <row r="52" spans="1:10" s="35" customFormat="1" x14ac:dyDescent="0.2">
      <c r="A52" s="35">
        <v>16</v>
      </c>
      <c r="B52" s="203">
        <v>0.8</v>
      </c>
      <c r="C52" s="203"/>
      <c r="D52" s="203"/>
      <c r="E52" s="203"/>
      <c r="F52" s="203"/>
      <c r="G52" s="203"/>
    </row>
    <row r="53" spans="1:10" s="35" customFormat="1" x14ac:dyDescent="0.2">
      <c r="A53" s="35">
        <v>17</v>
      </c>
      <c r="B53" s="203">
        <v>0.85</v>
      </c>
      <c r="C53" s="203"/>
      <c r="D53" s="203"/>
      <c r="E53" s="203"/>
      <c r="F53" s="203"/>
      <c r="G53" s="203"/>
    </row>
    <row r="54" spans="1:10" s="35" customFormat="1" x14ac:dyDescent="0.2">
      <c r="A54" s="35">
        <v>18</v>
      </c>
      <c r="B54" s="203">
        <v>0.9</v>
      </c>
      <c r="C54" s="203"/>
      <c r="D54" s="203"/>
      <c r="E54" s="203"/>
      <c r="F54" s="203"/>
      <c r="G54" s="203"/>
    </row>
    <row r="55" spans="1:10" s="35" customFormat="1" x14ac:dyDescent="0.2">
      <c r="A55" s="35">
        <v>19</v>
      </c>
      <c r="B55" s="203">
        <v>0.95</v>
      </c>
      <c r="C55" s="203"/>
      <c r="D55" s="203"/>
      <c r="E55" s="203"/>
      <c r="F55" s="203"/>
      <c r="G55" s="203"/>
    </row>
    <row r="56" spans="1:10" s="35" customFormat="1" x14ac:dyDescent="0.2">
      <c r="A56" s="35">
        <v>20</v>
      </c>
      <c r="B56" s="203">
        <v>1</v>
      </c>
      <c r="C56" s="203"/>
      <c r="D56" s="203"/>
      <c r="E56" s="203"/>
      <c r="F56" s="203"/>
      <c r="G56" s="203"/>
    </row>
    <row r="57" spans="1:10" s="35" customFormat="1" x14ac:dyDescent="0.2"/>
    <row r="58" spans="1:10" s="35" customFormat="1" x14ac:dyDescent="0.2">
      <c r="B58" s="204" t="s">
        <v>39</v>
      </c>
      <c r="C58" s="204"/>
      <c r="D58" s="204"/>
      <c r="E58" s="204"/>
    </row>
    <row r="59" spans="1:10" s="35" customFormat="1" x14ac:dyDescent="0.2">
      <c r="A59" s="205" t="s">
        <v>10</v>
      </c>
      <c r="B59" s="206">
        <f>'Medical, Dental Estimator'!D69</f>
        <v>170.1</v>
      </c>
      <c r="C59" s="207"/>
      <c r="D59" s="207"/>
      <c r="E59" s="207"/>
      <c r="H59" s="208" t="s">
        <v>41</v>
      </c>
      <c r="I59" s="208"/>
      <c r="J59" s="208" t="s">
        <v>42</v>
      </c>
    </row>
    <row r="60" spans="1:10" s="35" customFormat="1" x14ac:dyDescent="0.2">
      <c r="A60" s="205" t="s">
        <v>11</v>
      </c>
      <c r="B60" s="209">
        <f>'Medical, Dental Estimator'!D70</f>
        <v>340.2</v>
      </c>
      <c r="C60" s="207"/>
      <c r="D60" s="207"/>
      <c r="E60" s="207"/>
      <c r="F60" s="35">
        <v>1310</v>
      </c>
      <c r="H60" s="210">
        <v>635.46</v>
      </c>
      <c r="I60" s="211"/>
      <c r="J60" s="210">
        <v>467.35</v>
      </c>
    </row>
    <row r="61" spans="1:10" s="35" customFormat="1" x14ac:dyDescent="0.2">
      <c r="A61" s="205" t="s">
        <v>12</v>
      </c>
      <c r="B61" s="209">
        <f>'Medical, Dental Estimator'!D71</f>
        <v>170.1</v>
      </c>
      <c r="C61" s="207"/>
      <c r="D61" s="207"/>
      <c r="E61" s="207"/>
      <c r="F61" s="35">
        <v>1310</v>
      </c>
      <c r="H61" s="210">
        <v>1143.83</v>
      </c>
      <c r="I61" s="211"/>
      <c r="J61" s="210">
        <v>841.2299999999999</v>
      </c>
    </row>
    <row r="62" spans="1:10" s="35" customFormat="1" x14ac:dyDescent="0.2">
      <c r="A62" s="205" t="s">
        <v>13</v>
      </c>
      <c r="B62" s="209">
        <f>'Medical, Dental Estimator'!D72</f>
        <v>170.1</v>
      </c>
      <c r="C62" s="207"/>
      <c r="D62" s="207"/>
      <c r="E62" s="207"/>
      <c r="F62" s="35">
        <v>1310</v>
      </c>
      <c r="H62" s="210">
        <v>1334.47</v>
      </c>
      <c r="I62" s="211"/>
      <c r="J62" s="210">
        <v>929.91000000000008</v>
      </c>
    </row>
    <row r="63" spans="1:10" s="35" customFormat="1" x14ac:dyDescent="0.2">
      <c r="A63" s="205" t="s">
        <v>14</v>
      </c>
      <c r="B63" s="209">
        <f>'Medical, Dental Estimator'!D73</f>
        <v>170.1</v>
      </c>
      <c r="C63" s="207"/>
      <c r="D63" s="207"/>
      <c r="E63" s="207"/>
      <c r="F63" s="35">
        <v>1310</v>
      </c>
      <c r="H63" s="210">
        <v>1842.84</v>
      </c>
      <c r="I63" s="211"/>
      <c r="J63" s="210">
        <v>1303.79</v>
      </c>
    </row>
    <row r="64" spans="1:10" s="35" customFormat="1" x14ac:dyDescent="0.2">
      <c r="A64" s="205" t="s">
        <v>15</v>
      </c>
      <c r="B64" s="209">
        <f>'Medical, Dental Estimator'!D74</f>
        <v>510.29999999999995</v>
      </c>
      <c r="C64" s="207"/>
      <c r="D64" s="207"/>
      <c r="E64" s="207"/>
      <c r="F64" s="35">
        <v>1310</v>
      </c>
      <c r="H64" s="212" t="s">
        <v>43</v>
      </c>
      <c r="I64" s="211"/>
      <c r="J64" s="212" t="s">
        <v>43</v>
      </c>
    </row>
    <row r="65" spans="1:10" s="35" customFormat="1" x14ac:dyDescent="0.2">
      <c r="A65" s="205" t="s">
        <v>16</v>
      </c>
      <c r="B65" s="209">
        <f>'Medical, Dental Estimator'!D75</f>
        <v>340.2</v>
      </c>
      <c r="C65" s="207"/>
      <c r="D65" s="207"/>
      <c r="E65" s="207"/>
      <c r="F65" s="35">
        <v>1310</v>
      </c>
      <c r="H65" s="212" t="s">
        <v>43</v>
      </c>
      <c r="I65" s="211"/>
      <c r="J65" s="212" t="s">
        <v>43</v>
      </c>
    </row>
    <row r="66" spans="1:10" s="35" customFormat="1" x14ac:dyDescent="0.2">
      <c r="F66" s="35">
        <v>1310</v>
      </c>
      <c r="H66" s="212" t="s">
        <v>43</v>
      </c>
      <c r="I66" s="211"/>
      <c r="J66" s="212" t="s">
        <v>43</v>
      </c>
    </row>
    <row r="67" spans="1:10" s="35" customFormat="1" x14ac:dyDescent="0.2">
      <c r="F67" s="35">
        <v>1310</v>
      </c>
      <c r="H67" s="212" t="s">
        <v>43</v>
      </c>
      <c r="I67" s="211"/>
      <c r="J67" s="212" t="s">
        <v>43</v>
      </c>
    </row>
    <row r="68" spans="1:10" s="35" customFormat="1" x14ac:dyDescent="0.2">
      <c r="F68" s="35">
        <v>1310</v>
      </c>
      <c r="H68" s="212" t="s">
        <v>43</v>
      </c>
      <c r="I68" s="211"/>
      <c r="J68" s="212" t="s">
        <v>43</v>
      </c>
    </row>
    <row r="69" spans="1:10" s="35" customFormat="1" x14ac:dyDescent="0.2">
      <c r="F69" s="35">
        <v>1310</v>
      </c>
      <c r="H69" s="212" t="s">
        <v>43</v>
      </c>
      <c r="I69" s="211"/>
      <c r="J69" s="212" t="s">
        <v>43</v>
      </c>
    </row>
    <row r="70" spans="1:10" s="35" customFormat="1" x14ac:dyDescent="0.2">
      <c r="F70" s="35">
        <v>1310</v>
      </c>
      <c r="H70" s="212" t="s">
        <v>43</v>
      </c>
      <c r="I70" s="211"/>
      <c r="J70" s="212" t="s">
        <v>43</v>
      </c>
    </row>
    <row r="71" spans="1:10" s="35" customFormat="1" x14ac:dyDescent="0.2">
      <c r="F71" s="35">
        <v>1330</v>
      </c>
      <c r="H71" s="212" t="s">
        <v>43</v>
      </c>
      <c r="I71" s="211"/>
      <c r="J71" s="212" t="s">
        <v>43</v>
      </c>
    </row>
    <row r="72" spans="1:10" s="35" customFormat="1" x14ac:dyDescent="0.2">
      <c r="F72" s="35">
        <v>1330</v>
      </c>
      <c r="H72" s="212" t="s">
        <v>43</v>
      </c>
      <c r="I72" s="211"/>
      <c r="J72" s="212" t="s">
        <v>43</v>
      </c>
    </row>
    <row r="73" spans="1:10" s="35" customFormat="1" x14ac:dyDescent="0.2">
      <c r="F73" s="35">
        <v>1330</v>
      </c>
      <c r="H73" s="212" t="s">
        <v>43</v>
      </c>
      <c r="I73" s="211"/>
      <c r="J73" s="212" t="s">
        <v>43</v>
      </c>
    </row>
    <row r="74" spans="1:10" s="35" customFormat="1" x14ac:dyDescent="0.2">
      <c r="F74" s="35">
        <v>1330</v>
      </c>
      <c r="H74" s="212" t="s">
        <v>43</v>
      </c>
      <c r="I74" s="211"/>
      <c r="J74" s="212" t="s">
        <v>43</v>
      </c>
    </row>
    <row r="75" spans="1:10" s="35" customFormat="1" x14ac:dyDescent="0.2">
      <c r="F75" s="35">
        <v>1330</v>
      </c>
      <c r="H75" s="210">
        <v>449.85</v>
      </c>
      <c r="I75" s="211"/>
      <c r="J75" s="210">
        <v>333.22</v>
      </c>
    </row>
    <row r="76" spans="1:10" s="35" customFormat="1" x14ac:dyDescent="0.2">
      <c r="F76" s="35">
        <v>1330</v>
      </c>
      <c r="H76" s="210">
        <v>899.7</v>
      </c>
      <c r="I76" s="211"/>
      <c r="J76" s="210">
        <v>666.44</v>
      </c>
    </row>
    <row r="77" spans="1:10" s="35" customFormat="1" x14ac:dyDescent="0.2">
      <c r="F77" s="35">
        <v>1330</v>
      </c>
      <c r="H77" s="212" t="s">
        <v>43</v>
      </c>
      <c r="I77" s="211"/>
      <c r="J77" s="212" t="s">
        <v>43</v>
      </c>
    </row>
    <row r="78" spans="1:10" s="35" customFormat="1" x14ac:dyDescent="0.2">
      <c r="F78" s="35">
        <v>1330</v>
      </c>
      <c r="H78" s="212" t="s">
        <v>43</v>
      </c>
      <c r="I78" s="211"/>
      <c r="J78" s="212" t="s">
        <v>43</v>
      </c>
    </row>
    <row r="79" spans="1:10" s="35" customFormat="1" x14ac:dyDescent="0.2">
      <c r="F79" s="35">
        <v>1330</v>
      </c>
      <c r="H79" s="212" t="s">
        <v>43</v>
      </c>
      <c r="I79" s="211"/>
      <c r="J79" s="212" t="s">
        <v>43</v>
      </c>
    </row>
    <row r="80" spans="1:10" s="35" customFormat="1" x14ac:dyDescent="0.2">
      <c r="F80" s="35">
        <v>1330</v>
      </c>
      <c r="H80" s="210">
        <v>1349.55</v>
      </c>
      <c r="I80" s="211"/>
      <c r="J80" s="210">
        <v>999.66</v>
      </c>
    </row>
    <row r="81" spans="6:10" s="35" customFormat="1" x14ac:dyDescent="0.2">
      <c r="F81" s="35">
        <v>1330</v>
      </c>
      <c r="H81" s="212" t="s">
        <v>43</v>
      </c>
      <c r="I81" s="211"/>
      <c r="J81" s="212" t="s">
        <v>43</v>
      </c>
    </row>
    <row r="82" spans="6:10" s="35" customFormat="1" x14ac:dyDescent="0.2">
      <c r="F82" s="35">
        <v>1340</v>
      </c>
      <c r="H82" s="212" t="s">
        <v>43</v>
      </c>
      <c r="I82" s="211"/>
      <c r="J82" s="212" t="s">
        <v>43</v>
      </c>
    </row>
    <row r="83" spans="6:10" s="35" customFormat="1" x14ac:dyDescent="0.2">
      <c r="F83" s="35">
        <v>1340</v>
      </c>
      <c r="H83" s="212" t="s">
        <v>43</v>
      </c>
      <c r="I83" s="211"/>
      <c r="J83" s="212" t="s">
        <v>43</v>
      </c>
    </row>
    <row r="84" spans="6:10" s="35" customFormat="1" x14ac:dyDescent="0.2">
      <c r="F84" s="35">
        <v>1340</v>
      </c>
      <c r="H84" s="212" t="s">
        <v>43</v>
      </c>
      <c r="I84" s="211"/>
      <c r="J84" s="212" t="s">
        <v>43</v>
      </c>
    </row>
    <row r="85" spans="6:10" s="35" customFormat="1" x14ac:dyDescent="0.2">
      <c r="F85" s="35">
        <v>1340</v>
      </c>
      <c r="H85" s="212" t="s">
        <v>43</v>
      </c>
      <c r="I85" s="211"/>
      <c r="J85" s="212" t="s">
        <v>43</v>
      </c>
    </row>
    <row r="86" spans="6:10" s="35" customFormat="1" x14ac:dyDescent="0.2">
      <c r="F86" s="35">
        <v>1340</v>
      </c>
      <c r="H86" s="210">
        <v>144.96</v>
      </c>
      <c r="I86" s="211"/>
      <c r="J86" s="210">
        <v>333.22</v>
      </c>
    </row>
    <row r="87" spans="6:10" s="35" customFormat="1" x14ac:dyDescent="0.2">
      <c r="F87" s="35">
        <v>1340</v>
      </c>
      <c r="H87" s="210">
        <v>289.92</v>
      </c>
      <c r="I87" s="211"/>
      <c r="J87" s="210">
        <v>666.44</v>
      </c>
    </row>
    <row r="88" spans="6:10" s="35" customFormat="1" x14ac:dyDescent="0.2">
      <c r="F88" s="35">
        <v>1340</v>
      </c>
      <c r="H88" s="212" t="s">
        <v>43</v>
      </c>
      <c r="J88" s="212" t="s">
        <v>43</v>
      </c>
    </row>
    <row r="89" spans="6:10" s="35" customFormat="1" x14ac:dyDescent="0.2">
      <c r="F89" s="35">
        <v>1340</v>
      </c>
      <c r="H89" s="212" t="s">
        <v>43</v>
      </c>
      <c r="J89" s="212" t="s">
        <v>43</v>
      </c>
    </row>
    <row r="90" spans="6:10" s="35" customFormat="1" x14ac:dyDescent="0.2">
      <c r="F90" s="35">
        <v>1340</v>
      </c>
      <c r="H90" s="212" t="s">
        <v>43</v>
      </c>
      <c r="J90" s="212" t="s">
        <v>43</v>
      </c>
    </row>
    <row r="91" spans="6:10" s="35" customFormat="1" x14ac:dyDescent="0.2">
      <c r="F91" s="35">
        <v>1340</v>
      </c>
      <c r="H91" s="210">
        <v>434.88</v>
      </c>
      <c r="I91" s="211"/>
      <c r="J91" s="210">
        <v>999.66</v>
      </c>
    </row>
    <row r="92" spans="6:10" s="35" customFormat="1" x14ac:dyDescent="0.2">
      <c r="F92" s="35">
        <v>1340</v>
      </c>
      <c r="H92" s="212" t="s">
        <v>43</v>
      </c>
      <c r="J92" s="212" t="s">
        <v>43</v>
      </c>
    </row>
    <row r="93" spans="6:10" s="35" customFormat="1" x14ac:dyDescent="0.2">
      <c r="F93" s="35">
        <v>1300</v>
      </c>
      <c r="H93" s="214">
        <v>264.76</v>
      </c>
      <c r="I93" s="211"/>
      <c r="J93" s="214">
        <v>467.35</v>
      </c>
    </row>
    <row r="94" spans="6:10" s="35" customFormat="1" x14ac:dyDescent="0.2">
      <c r="F94" s="35">
        <v>1300</v>
      </c>
      <c r="H94" s="214">
        <v>476.57</v>
      </c>
      <c r="I94" s="211"/>
      <c r="J94" s="214">
        <v>841.2299999999999</v>
      </c>
    </row>
    <row r="95" spans="6:10" s="35" customFormat="1" x14ac:dyDescent="0.2">
      <c r="F95" s="35">
        <v>1300</v>
      </c>
      <c r="H95" s="214">
        <v>556</v>
      </c>
      <c r="I95" s="211"/>
      <c r="J95" s="214">
        <v>929.91000000000008</v>
      </c>
    </row>
    <row r="96" spans="6:10" s="35" customFormat="1" x14ac:dyDescent="0.2">
      <c r="F96" s="35">
        <v>1300</v>
      </c>
      <c r="H96" s="214">
        <v>767.81</v>
      </c>
      <c r="I96" s="211"/>
      <c r="J96" s="214">
        <v>1303.79</v>
      </c>
    </row>
    <row r="97" spans="6:10" s="35" customFormat="1" x14ac:dyDescent="0.2">
      <c r="F97" s="35">
        <v>1300</v>
      </c>
      <c r="H97" s="214" t="s">
        <v>43</v>
      </c>
      <c r="J97" s="214" t="s">
        <v>43</v>
      </c>
    </row>
    <row r="98" spans="6:10" s="35" customFormat="1" x14ac:dyDescent="0.2">
      <c r="F98" s="35">
        <v>1300</v>
      </c>
      <c r="H98" s="214" t="s">
        <v>43</v>
      </c>
      <c r="J98" s="214" t="s">
        <v>43</v>
      </c>
    </row>
    <row r="99" spans="6:10" s="35" customFormat="1" x14ac:dyDescent="0.2">
      <c r="F99" s="35">
        <v>1300</v>
      </c>
      <c r="H99" s="214">
        <v>661.66</v>
      </c>
      <c r="I99" s="211"/>
      <c r="J99" s="214">
        <v>810.61</v>
      </c>
    </row>
    <row r="100" spans="6:10" s="35" customFormat="1" x14ac:dyDescent="0.2">
      <c r="F100" s="35">
        <v>1300</v>
      </c>
      <c r="H100" s="214">
        <v>741.09</v>
      </c>
      <c r="I100" s="211"/>
      <c r="J100" s="214">
        <v>938.11</v>
      </c>
    </row>
    <row r="101" spans="6:10" s="35" customFormat="1" x14ac:dyDescent="0.2">
      <c r="F101" s="35">
        <v>1300</v>
      </c>
      <c r="H101" s="214">
        <v>952.9</v>
      </c>
      <c r="I101" s="211"/>
      <c r="J101" s="214">
        <v>1415.5</v>
      </c>
    </row>
    <row r="102" spans="6:10" s="35" customFormat="1" x14ac:dyDescent="0.2">
      <c r="F102" s="35">
        <v>1300</v>
      </c>
      <c r="H102" s="214" t="s">
        <v>43</v>
      </c>
      <c r="I102" s="211"/>
      <c r="J102" s="214" t="s">
        <v>43</v>
      </c>
    </row>
    <row r="103" spans="6:10" s="35" customFormat="1" x14ac:dyDescent="0.2">
      <c r="F103" s="35">
        <v>1300</v>
      </c>
      <c r="H103" s="214">
        <v>1111.51</v>
      </c>
      <c r="I103" s="211"/>
      <c r="J103" s="214">
        <v>1143.83</v>
      </c>
    </row>
    <row r="104" spans="6:10" s="35" customFormat="1" x14ac:dyDescent="0.2">
      <c r="F104" s="35">
        <v>4805</v>
      </c>
      <c r="H104" s="214">
        <v>883.96</v>
      </c>
      <c r="I104" s="211"/>
      <c r="J104" s="214">
        <v>613.13000000000011</v>
      </c>
    </row>
    <row r="105" spans="6:10" s="35" customFormat="1" x14ac:dyDescent="0.2">
      <c r="F105" s="35">
        <v>4805</v>
      </c>
      <c r="H105" s="214">
        <v>1591.13</v>
      </c>
      <c r="I105" s="211"/>
      <c r="J105" s="214">
        <v>1103.6300000000001</v>
      </c>
    </row>
    <row r="106" spans="6:10" s="35" customFormat="1" x14ac:dyDescent="0.2">
      <c r="F106" s="35">
        <v>4805</v>
      </c>
      <c r="H106" s="214">
        <v>1856.32</v>
      </c>
      <c r="I106" s="211"/>
      <c r="J106" s="214">
        <v>1236.05</v>
      </c>
    </row>
    <row r="107" spans="6:10" s="35" customFormat="1" x14ac:dyDescent="0.2">
      <c r="F107" s="35">
        <v>4805</v>
      </c>
      <c r="H107" s="210">
        <v>2563.4899999999998</v>
      </c>
      <c r="I107" s="211"/>
      <c r="J107" s="210">
        <v>1726.5499999999997</v>
      </c>
    </row>
    <row r="108" spans="6:10" s="35" customFormat="1" x14ac:dyDescent="0.2">
      <c r="F108" s="35">
        <v>4805</v>
      </c>
      <c r="H108" s="212" t="s">
        <v>43</v>
      </c>
      <c r="I108" s="211"/>
      <c r="J108" s="212" t="s">
        <v>43</v>
      </c>
    </row>
    <row r="109" spans="6:10" s="35" customFormat="1" x14ac:dyDescent="0.2">
      <c r="F109" s="35">
        <v>4805</v>
      </c>
      <c r="H109" s="212" t="s">
        <v>43</v>
      </c>
      <c r="I109" s="211"/>
      <c r="J109" s="212" t="s">
        <v>43</v>
      </c>
    </row>
    <row r="110" spans="6:10" s="35" customFormat="1" x14ac:dyDescent="0.2">
      <c r="F110" s="35">
        <v>4805</v>
      </c>
      <c r="H110" s="210">
        <v>956.38</v>
      </c>
      <c r="I110" s="211"/>
      <c r="J110" s="210">
        <v>823.72000000000014</v>
      </c>
    </row>
    <row r="111" spans="6:10" s="35" customFormat="1" x14ac:dyDescent="0.2">
      <c r="F111" s="35">
        <v>4805</v>
      </c>
      <c r="H111" s="210">
        <v>1221.57</v>
      </c>
      <c r="I111" s="211"/>
      <c r="J111" s="210">
        <v>956.1400000000001</v>
      </c>
    </row>
    <row r="112" spans="6:10" s="35" customFormat="1" x14ac:dyDescent="0.2">
      <c r="F112" s="35">
        <v>4805</v>
      </c>
      <c r="H112" s="210">
        <v>1928.74</v>
      </c>
      <c r="I112" s="211"/>
      <c r="J112" s="210">
        <v>1446.6400000000003</v>
      </c>
    </row>
    <row r="113" spans="6:10" s="35" customFormat="1" x14ac:dyDescent="0.2">
      <c r="F113" s="35">
        <v>4805</v>
      </c>
      <c r="H113" s="212" t="s">
        <v>43</v>
      </c>
      <c r="I113" s="211"/>
      <c r="J113" s="212" t="s">
        <v>43</v>
      </c>
    </row>
    <row r="114" spans="6:10" s="35" customFormat="1" x14ac:dyDescent="0.2">
      <c r="F114" s="35">
        <v>4805</v>
      </c>
      <c r="H114" s="210">
        <v>1205.5899999999999</v>
      </c>
      <c r="I114" s="211"/>
      <c r="J114" s="210">
        <v>1156.94</v>
      </c>
    </row>
    <row r="115" spans="6:10" s="35" customFormat="1" x14ac:dyDescent="0.2">
      <c r="F115" s="35">
        <v>1350</v>
      </c>
      <c r="H115" s="212" t="s">
        <v>43</v>
      </c>
      <c r="I115" s="211"/>
      <c r="J115" s="212" t="s">
        <v>43</v>
      </c>
    </row>
    <row r="116" spans="6:10" s="35" customFormat="1" x14ac:dyDescent="0.2">
      <c r="F116" s="35">
        <v>1350</v>
      </c>
      <c r="H116" s="212" t="s">
        <v>43</v>
      </c>
      <c r="I116" s="211"/>
      <c r="J116" s="212" t="s">
        <v>43</v>
      </c>
    </row>
    <row r="117" spans="6:10" s="35" customFormat="1" x14ac:dyDescent="0.2">
      <c r="F117" s="35">
        <v>1350</v>
      </c>
      <c r="H117" s="212" t="s">
        <v>43</v>
      </c>
      <c r="I117" s="211"/>
      <c r="J117" s="212" t="s">
        <v>43</v>
      </c>
    </row>
    <row r="118" spans="6:10" s="35" customFormat="1" x14ac:dyDescent="0.2">
      <c r="F118" s="35">
        <v>1350</v>
      </c>
      <c r="H118" s="212" t="s">
        <v>43</v>
      </c>
      <c r="I118" s="211"/>
      <c r="J118" s="212" t="s">
        <v>43</v>
      </c>
    </row>
    <row r="119" spans="6:10" s="35" customFormat="1" x14ac:dyDescent="0.2">
      <c r="F119" s="35">
        <v>1350</v>
      </c>
      <c r="H119" s="210">
        <v>544.02</v>
      </c>
      <c r="I119" s="211"/>
      <c r="J119" s="210">
        <v>333.21999999999997</v>
      </c>
    </row>
    <row r="120" spans="6:10" s="35" customFormat="1" x14ac:dyDescent="0.2">
      <c r="F120" s="35">
        <v>1350</v>
      </c>
      <c r="H120" s="210">
        <v>1088.04</v>
      </c>
      <c r="I120" s="211"/>
      <c r="J120" s="210">
        <v>666.43999999999994</v>
      </c>
    </row>
    <row r="121" spans="6:10" s="35" customFormat="1" x14ac:dyDescent="0.2">
      <c r="F121" s="35">
        <v>1350</v>
      </c>
      <c r="H121" s="212" t="s">
        <v>43</v>
      </c>
      <c r="I121" s="211"/>
      <c r="J121" s="212" t="s">
        <v>43</v>
      </c>
    </row>
    <row r="122" spans="6:10" s="35" customFormat="1" x14ac:dyDescent="0.2">
      <c r="F122" s="35">
        <v>1350</v>
      </c>
      <c r="H122" s="212" t="s">
        <v>43</v>
      </c>
      <c r="I122" s="211"/>
      <c r="J122" s="212" t="s">
        <v>43</v>
      </c>
    </row>
    <row r="123" spans="6:10" s="35" customFormat="1" x14ac:dyDescent="0.2">
      <c r="F123" s="35">
        <v>1350</v>
      </c>
      <c r="H123" s="212" t="s">
        <v>43</v>
      </c>
      <c r="I123" s="211"/>
      <c r="J123" s="212" t="s">
        <v>43</v>
      </c>
    </row>
    <row r="124" spans="6:10" s="35" customFormat="1" x14ac:dyDescent="0.2">
      <c r="F124" s="35">
        <v>1350</v>
      </c>
      <c r="H124" s="210">
        <v>1632.06</v>
      </c>
      <c r="I124" s="211"/>
      <c r="J124" s="210">
        <v>999.66</v>
      </c>
    </row>
    <row r="125" spans="6:10" s="35" customFormat="1" x14ac:dyDescent="0.2">
      <c r="F125" s="35">
        <v>1350</v>
      </c>
      <c r="H125" s="212" t="s">
        <v>43</v>
      </c>
      <c r="I125" s="211"/>
      <c r="J125" s="212" t="s">
        <v>43</v>
      </c>
    </row>
    <row r="126" spans="6:10" s="35" customFormat="1" x14ac:dyDescent="0.2">
      <c r="F126" s="35">
        <v>2100</v>
      </c>
      <c r="H126" s="214">
        <v>703.62</v>
      </c>
      <c r="I126" s="211"/>
      <c r="J126" s="214">
        <v>513.71</v>
      </c>
    </row>
    <row r="127" spans="6:10" s="35" customFormat="1" x14ac:dyDescent="0.2">
      <c r="F127" s="35">
        <v>2100</v>
      </c>
      <c r="H127" s="214">
        <v>1266.52</v>
      </c>
      <c r="I127" s="211"/>
      <c r="J127" s="214">
        <v>924.68000000000006</v>
      </c>
    </row>
    <row r="128" spans="6:10" s="35" customFormat="1" x14ac:dyDescent="0.2">
      <c r="F128" s="35">
        <v>2100</v>
      </c>
      <c r="H128" s="214">
        <v>1477.61</v>
      </c>
      <c r="I128" s="211"/>
      <c r="J128" s="214">
        <v>1027.27</v>
      </c>
    </row>
    <row r="129" spans="6:10" s="35" customFormat="1" x14ac:dyDescent="0.2">
      <c r="F129" s="35">
        <v>2100</v>
      </c>
      <c r="H129" s="214">
        <v>2040.51</v>
      </c>
      <c r="I129" s="211"/>
      <c r="J129" s="214">
        <v>1438.24</v>
      </c>
    </row>
    <row r="130" spans="6:10" s="35" customFormat="1" x14ac:dyDescent="0.2">
      <c r="F130" s="35">
        <v>2100</v>
      </c>
      <c r="H130" s="214">
        <v>213.52</v>
      </c>
      <c r="I130" s="211"/>
      <c r="J130" s="214">
        <v>333.22</v>
      </c>
    </row>
    <row r="131" spans="6:10" s="35" customFormat="1" x14ac:dyDescent="0.2">
      <c r="F131" s="35">
        <v>2100</v>
      </c>
      <c r="H131" s="214">
        <v>427.04</v>
      </c>
      <c r="I131" s="211"/>
      <c r="J131" s="214">
        <v>666.44</v>
      </c>
    </row>
    <row r="132" spans="6:10" s="35" customFormat="1" x14ac:dyDescent="0.2">
      <c r="F132" s="35">
        <v>2100</v>
      </c>
      <c r="H132" s="214">
        <v>776.42</v>
      </c>
      <c r="I132" s="211"/>
      <c r="J132" s="214">
        <v>744.19</v>
      </c>
    </row>
    <row r="133" spans="6:10" s="35" customFormat="1" x14ac:dyDescent="0.2">
      <c r="F133" s="35">
        <v>2100</v>
      </c>
      <c r="H133" s="214">
        <v>987.51</v>
      </c>
      <c r="I133" s="211"/>
      <c r="J133" s="214">
        <v>846.7800000000002</v>
      </c>
    </row>
    <row r="134" spans="6:10" s="35" customFormat="1" x14ac:dyDescent="0.2">
      <c r="F134" s="35">
        <v>2100</v>
      </c>
      <c r="H134" s="214">
        <v>1550.41</v>
      </c>
      <c r="I134" s="211"/>
      <c r="J134" s="214">
        <v>1257.7500000000002</v>
      </c>
    </row>
    <row r="135" spans="6:10" s="35" customFormat="1" x14ac:dyDescent="0.2">
      <c r="F135" s="35">
        <v>2100</v>
      </c>
      <c r="H135" s="214">
        <v>640.55999999999995</v>
      </c>
      <c r="I135" s="211"/>
      <c r="J135" s="214">
        <v>999.66</v>
      </c>
    </row>
    <row r="136" spans="6:10" s="35" customFormat="1" x14ac:dyDescent="0.2">
      <c r="F136" s="35">
        <v>2100</v>
      </c>
      <c r="H136" s="214">
        <v>989.94</v>
      </c>
      <c r="I136" s="211"/>
      <c r="J136" s="214">
        <v>1077.4100000000001</v>
      </c>
    </row>
    <row r="137" spans="6:10" s="35" customFormat="1" x14ac:dyDescent="0.2">
      <c r="F137" s="35">
        <v>1320</v>
      </c>
      <c r="H137" s="214">
        <v>1254.24</v>
      </c>
      <c r="I137" s="211"/>
      <c r="J137" s="214">
        <v>898.75</v>
      </c>
    </row>
    <row r="138" spans="6:10" s="35" customFormat="1" x14ac:dyDescent="0.2">
      <c r="F138" s="35">
        <v>1320</v>
      </c>
      <c r="H138" s="210">
        <v>2257.63</v>
      </c>
      <c r="I138" s="211"/>
      <c r="J138" s="210">
        <v>1617.75</v>
      </c>
    </row>
    <row r="139" spans="6:10" s="35" customFormat="1" x14ac:dyDescent="0.2">
      <c r="F139" s="35">
        <v>1320</v>
      </c>
      <c r="H139" s="210">
        <v>2633.9</v>
      </c>
      <c r="I139" s="211"/>
      <c r="J139" s="210">
        <v>1835.8500000000001</v>
      </c>
    </row>
    <row r="140" spans="6:10" s="35" customFormat="1" x14ac:dyDescent="0.2">
      <c r="F140" s="35">
        <v>1320</v>
      </c>
      <c r="H140" s="210">
        <v>3637.29</v>
      </c>
      <c r="I140" s="211"/>
      <c r="J140" s="210">
        <v>2554.85</v>
      </c>
    </row>
    <row r="141" spans="6:10" s="35" customFormat="1" x14ac:dyDescent="0.2">
      <c r="F141" s="35">
        <v>1320</v>
      </c>
      <c r="H141" s="212" t="s">
        <v>43</v>
      </c>
      <c r="I141" s="211"/>
      <c r="J141" s="212" t="s">
        <v>43</v>
      </c>
    </row>
    <row r="142" spans="6:10" s="35" customFormat="1" x14ac:dyDescent="0.2">
      <c r="F142" s="35">
        <v>1320</v>
      </c>
      <c r="H142" s="212" t="s">
        <v>43</v>
      </c>
      <c r="I142" s="211"/>
      <c r="J142" s="212" t="s">
        <v>43</v>
      </c>
    </row>
    <row r="143" spans="6:10" s="35" customFormat="1" x14ac:dyDescent="0.2">
      <c r="F143" s="35">
        <v>1320</v>
      </c>
      <c r="H143" s="210">
        <v>1453.24</v>
      </c>
      <c r="I143" s="211"/>
      <c r="J143" s="210">
        <v>1052.22</v>
      </c>
    </row>
    <row r="144" spans="6:10" s="35" customFormat="1" x14ac:dyDescent="0.2">
      <c r="F144" s="35">
        <v>1320</v>
      </c>
      <c r="H144" s="210">
        <v>1829.51</v>
      </c>
      <c r="I144" s="211"/>
      <c r="J144" s="210">
        <v>1270.3200000000002</v>
      </c>
    </row>
    <row r="145" spans="6:10" s="35" customFormat="1" x14ac:dyDescent="0.2">
      <c r="F145" s="35">
        <v>1320</v>
      </c>
      <c r="H145" s="210">
        <v>2832.9</v>
      </c>
      <c r="I145" s="211"/>
      <c r="J145" s="210">
        <v>1989.3200000000004</v>
      </c>
    </row>
    <row r="146" spans="6:10" s="35" customFormat="1" x14ac:dyDescent="0.2">
      <c r="F146" s="35">
        <v>1320</v>
      </c>
      <c r="H146" s="212" t="s">
        <v>43</v>
      </c>
      <c r="I146" s="211"/>
      <c r="J146" s="212" t="s">
        <v>43</v>
      </c>
    </row>
    <row r="147" spans="6:10" s="35" customFormat="1" x14ac:dyDescent="0.2">
      <c r="F147" s="35">
        <v>1320</v>
      </c>
      <c r="H147" s="210">
        <v>1903.09</v>
      </c>
      <c r="I147" s="211"/>
      <c r="J147" s="210">
        <v>1385.44</v>
      </c>
    </row>
    <row r="148" spans="6:10" s="35" customFormat="1" x14ac:dyDescent="0.2">
      <c r="F148" s="35">
        <v>3750</v>
      </c>
      <c r="H148" s="212" t="s">
        <v>43</v>
      </c>
      <c r="I148" s="211"/>
      <c r="J148" s="212" t="s">
        <v>43</v>
      </c>
    </row>
    <row r="149" spans="6:10" s="35" customFormat="1" x14ac:dyDescent="0.2">
      <c r="F149" s="35">
        <v>3750</v>
      </c>
      <c r="H149" s="212" t="s">
        <v>43</v>
      </c>
      <c r="I149" s="211"/>
      <c r="J149" s="212" t="s">
        <v>43</v>
      </c>
    </row>
    <row r="150" spans="6:10" s="35" customFormat="1" x14ac:dyDescent="0.2">
      <c r="F150" s="35">
        <v>3750</v>
      </c>
      <c r="H150" s="212" t="s">
        <v>43</v>
      </c>
      <c r="I150" s="211"/>
      <c r="J150" s="212" t="s">
        <v>43</v>
      </c>
    </row>
    <row r="151" spans="6:10" s="35" customFormat="1" x14ac:dyDescent="0.2">
      <c r="F151" s="35">
        <v>3750</v>
      </c>
      <c r="H151" s="212" t="s">
        <v>43</v>
      </c>
      <c r="I151" s="211"/>
      <c r="J151" s="212" t="s">
        <v>43</v>
      </c>
    </row>
    <row r="152" spans="6:10" s="35" customFormat="1" x14ac:dyDescent="0.2">
      <c r="F152" s="35">
        <v>3750</v>
      </c>
      <c r="H152" s="213">
        <v>249.21</v>
      </c>
      <c r="I152" s="211"/>
      <c r="J152" s="210">
        <v>333.21999999999997</v>
      </c>
    </row>
    <row r="153" spans="6:10" s="35" customFormat="1" x14ac:dyDescent="0.2">
      <c r="F153" s="35">
        <v>3750</v>
      </c>
      <c r="H153" s="213">
        <v>498.42</v>
      </c>
      <c r="I153" s="211"/>
      <c r="J153" s="210">
        <v>666.43999999999994</v>
      </c>
    </row>
    <row r="154" spans="6:10" s="35" customFormat="1" x14ac:dyDescent="0.2">
      <c r="F154" s="35">
        <v>3750</v>
      </c>
      <c r="H154" s="212" t="s">
        <v>43</v>
      </c>
      <c r="I154" s="211"/>
      <c r="J154" s="212" t="s">
        <v>43</v>
      </c>
    </row>
    <row r="155" spans="6:10" s="35" customFormat="1" x14ac:dyDescent="0.2">
      <c r="F155" s="35">
        <v>3750</v>
      </c>
      <c r="H155" s="212" t="s">
        <v>43</v>
      </c>
      <c r="I155" s="211"/>
      <c r="J155" s="212" t="s">
        <v>43</v>
      </c>
    </row>
    <row r="156" spans="6:10" s="35" customFormat="1" x14ac:dyDescent="0.2">
      <c r="F156" s="35">
        <v>3750</v>
      </c>
      <c r="H156" s="212" t="s">
        <v>43</v>
      </c>
      <c r="I156" s="211"/>
      <c r="J156" s="212" t="s">
        <v>43</v>
      </c>
    </row>
    <row r="157" spans="6:10" s="35" customFormat="1" x14ac:dyDescent="0.2">
      <c r="F157" s="35">
        <v>3750</v>
      </c>
      <c r="H157" s="213">
        <v>747.63</v>
      </c>
      <c r="I157" s="211"/>
      <c r="J157" s="210">
        <v>999.66</v>
      </c>
    </row>
    <row r="158" spans="6:10" s="35" customFormat="1" x14ac:dyDescent="0.2">
      <c r="F158" s="35">
        <v>3750</v>
      </c>
      <c r="H158" s="212" t="s">
        <v>43</v>
      </c>
      <c r="I158" s="211"/>
      <c r="J158" s="212" t="s">
        <v>43</v>
      </c>
    </row>
    <row r="159" spans="6:10" s="35" customFormat="1" x14ac:dyDescent="0.2">
      <c r="F159" s="35">
        <v>5400</v>
      </c>
      <c r="H159" s="214">
        <v>44.24</v>
      </c>
      <c r="I159" s="211"/>
      <c r="J159" s="214">
        <v>44.24</v>
      </c>
    </row>
    <row r="160" spans="6:10" s="35" customFormat="1" x14ac:dyDescent="0.2">
      <c r="F160" s="35">
        <v>5400</v>
      </c>
      <c r="H160" s="214">
        <v>79.63</v>
      </c>
      <c r="I160" s="211"/>
      <c r="J160" s="214">
        <v>79.63</v>
      </c>
    </row>
    <row r="161" spans="6:10" s="35" customFormat="1" x14ac:dyDescent="0.2">
      <c r="F161" s="35">
        <v>5400</v>
      </c>
      <c r="H161" s="214">
        <v>92.9</v>
      </c>
      <c r="I161" s="211"/>
      <c r="J161" s="214">
        <v>92.9</v>
      </c>
    </row>
    <row r="162" spans="6:10" s="35" customFormat="1" x14ac:dyDescent="0.2">
      <c r="F162" s="35">
        <v>5400</v>
      </c>
      <c r="H162" s="214">
        <v>128.29</v>
      </c>
      <c r="I162" s="211"/>
      <c r="J162" s="214">
        <v>128.29</v>
      </c>
    </row>
    <row r="163" spans="6:10" s="35" customFormat="1" x14ac:dyDescent="0.2">
      <c r="F163" s="35">
        <v>5400</v>
      </c>
      <c r="H163" s="212" t="s">
        <v>43</v>
      </c>
      <c r="I163" s="211"/>
      <c r="J163" s="212" t="s">
        <v>43</v>
      </c>
    </row>
    <row r="164" spans="6:10" s="35" customFormat="1" x14ac:dyDescent="0.2">
      <c r="F164" s="35">
        <v>5400</v>
      </c>
      <c r="H164" s="212" t="s">
        <v>43</v>
      </c>
      <c r="I164" s="211"/>
      <c r="J164" s="212" t="s">
        <v>43</v>
      </c>
    </row>
    <row r="165" spans="6:10" s="35" customFormat="1" x14ac:dyDescent="0.2">
      <c r="F165" s="35">
        <v>5400</v>
      </c>
      <c r="H165" s="212" t="s">
        <v>43</v>
      </c>
      <c r="I165" s="211"/>
      <c r="J165" s="212" t="s">
        <v>43</v>
      </c>
    </row>
    <row r="166" spans="6:10" s="35" customFormat="1" x14ac:dyDescent="0.2">
      <c r="F166" s="35">
        <v>5400</v>
      </c>
      <c r="H166" s="212" t="s">
        <v>43</v>
      </c>
      <c r="I166" s="211"/>
      <c r="J166" s="212" t="s">
        <v>43</v>
      </c>
    </row>
    <row r="167" spans="6:10" s="35" customFormat="1" x14ac:dyDescent="0.2">
      <c r="F167" s="35">
        <v>5400</v>
      </c>
      <c r="H167" s="212" t="s">
        <v>43</v>
      </c>
      <c r="I167" s="211"/>
      <c r="J167" s="212" t="s">
        <v>43</v>
      </c>
    </row>
    <row r="168" spans="6:10" s="35" customFormat="1" x14ac:dyDescent="0.2">
      <c r="F168" s="35">
        <v>5400</v>
      </c>
      <c r="H168" s="212" t="s">
        <v>43</v>
      </c>
      <c r="I168" s="211"/>
      <c r="J168" s="212" t="s">
        <v>43</v>
      </c>
    </row>
    <row r="169" spans="6:10" s="35" customFormat="1" x14ac:dyDescent="0.2">
      <c r="F169" s="35">
        <v>5400</v>
      </c>
      <c r="H169" s="212" t="s">
        <v>43</v>
      </c>
      <c r="I169" s="211"/>
      <c r="J169" s="212" t="s">
        <v>43</v>
      </c>
    </row>
    <row r="170" spans="6:10" s="35" customFormat="1" x14ac:dyDescent="0.2">
      <c r="F170" s="35">
        <v>5300</v>
      </c>
      <c r="H170" s="214">
        <v>17.489999999999998</v>
      </c>
      <c r="I170" s="211"/>
      <c r="J170" s="214">
        <v>17.489999999999998</v>
      </c>
    </row>
    <row r="171" spans="6:10" s="35" customFormat="1" x14ac:dyDescent="0.2">
      <c r="F171" s="35">
        <v>5300</v>
      </c>
      <c r="H171" s="214">
        <v>31.47</v>
      </c>
      <c r="I171" s="211"/>
      <c r="J171" s="214">
        <v>31.47</v>
      </c>
    </row>
    <row r="172" spans="6:10" s="35" customFormat="1" x14ac:dyDescent="0.2">
      <c r="F172" s="35">
        <v>5300</v>
      </c>
      <c r="H172" s="214">
        <v>36.72</v>
      </c>
      <c r="I172" s="211"/>
      <c r="J172" s="214">
        <v>36.72</v>
      </c>
    </row>
    <row r="173" spans="6:10" s="35" customFormat="1" x14ac:dyDescent="0.2">
      <c r="F173" s="35">
        <v>5300</v>
      </c>
      <c r="H173" s="214">
        <v>50.7</v>
      </c>
      <c r="I173" s="211"/>
      <c r="J173" s="214">
        <v>50.7</v>
      </c>
    </row>
    <row r="174" spans="6:10" s="35" customFormat="1" x14ac:dyDescent="0.2">
      <c r="F174" s="35">
        <v>5300</v>
      </c>
      <c r="H174" s="212" t="s">
        <v>43</v>
      </c>
      <c r="I174" s="211"/>
      <c r="J174" s="212" t="s">
        <v>43</v>
      </c>
    </row>
    <row r="175" spans="6:10" s="35" customFormat="1" x14ac:dyDescent="0.2">
      <c r="F175" s="35">
        <v>5300</v>
      </c>
      <c r="H175" s="212" t="s">
        <v>43</v>
      </c>
      <c r="I175" s="211"/>
      <c r="J175" s="212" t="s">
        <v>43</v>
      </c>
    </row>
    <row r="176" spans="6:10" s="35" customFormat="1" x14ac:dyDescent="0.2">
      <c r="F176" s="35">
        <v>5300</v>
      </c>
      <c r="H176" s="212" t="s">
        <v>43</v>
      </c>
      <c r="I176" s="211"/>
      <c r="J176" s="212" t="s">
        <v>43</v>
      </c>
    </row>
    <row r="177" spans="6:10" s="35" customFormat="1" x14ac:dyDescent="0.2">
      <c r="F177" s="35">
        <v>5300</v>
      </c>
      <c r="H177" s="212" t="s">
        <v>43</v>
      </c>
      <c r="I177" s="211"/>
      <c r="J177" s="212" t="s">
        <v>43</v>
      </c>
    </row>
    <row r="178" spans="6:10" s="35" customFormat="1" x14ac:dyDescent="0.2">
      <c r="F178" s="35">
        <v>5300</v>
      </c>
      <c r="H178" s="212" t="s">
        <v>43</v>
      </c>
      <c r="I178" s="211"/>
      <c r="J178" s="212" t="s">
        <v>43</v>
      </c>
    </row>
    <row r="179" spans="6:10" s="35" customFormat="1" x14ac:dyDescent="0.2">
      <c r="F179" s="35">
        <v>5300</v>
      </c>
      <c r="H179" s="212" t="s">
        <v>43</v>
      </c>
      <c r="I179" s="211"/>
      <c r="J179" s="212" t="s">
        <v>43</v>
      </c>
    </row>
    <row r="180" spans="6:10" s="35" customFormat="1" x14ac:dyDescent="0.2">
      <c r="F180" s="35">
        <v>5300</v>
      </c>
      <c r="H180" s="212" t="s">
        <v>43</v>
      </c>
      <c r="I180" s="211"/>
      <c r="J180" s="212" t="s">
        <v>43</v>
      </c>
    </row>
    <row r="181" spans="6:10" s="35" customFormat="1" x14ac:dyDescent="0.2">
      <c r="F181" s="2">
        <v>9999</v>
      </c>
      <c r="H181" s="214" t="s">
        <v>43</v>
      </c>
      <c r="J181" s="214" t="s">
        <v>43</v>
      </c>
    </row>
    <row r="182" spans="6:10" s="35" customFormat="1" x14ac:dyDescent="0.2">
      <c r="F182" s="2">
        <v>9999</v>
      </c>
      <c r="H182" s="214" t="s">
        <v>43</v>
      </c>
      <c r="J182" s="214" t="s">
        <v>43</v>
      </c>
    </row>
    <row r="183" spans="6:10" s="35" customFormat="1" x14ac:dyDescent="0.2">
      <c r="F183" s="2">
        <v>9999</v>
      </c>
      <c r="H183" s="214" t="s">
        <v>43</v>
      </c>
      <c r="J183" s="214" t="s">
        <v>43</v>
      </c>
    </row>
    <row r="184" spans="6:10" s="35" customFormat="1" x14ac:dyDescent="0.2">
      <c r="F184" s="2">
        <v>9999</v>
      </c>
      <c r="H184" s="214" t="s">
        <v>43</v>
      </c>
      <c r="J184" s="214" t="s">
        <v>43</v>
      </c>
    </row>
    <row r="185" spans="6:10" s="35" customFormat="1" x14ac:dyDescent="0.2">
      <c r="F185" s="2">
        <v>9999</v>
      </c>
      <c r="H185" s="214">
        <f>'Medical, Dental Estimator'!H162</f>
        <v>249.21</v>
      </c>
      <c r="J185" s="214">
        <f>'Medical, Dental Estimator'!I162</f>
        <v>333.21999999999997</v>
      </c>
    </row>
    <row r="186" spans="6:10" s="35" customFormat="1" x14ac:dyDescent="0.2">
      <c r="F186" s="2">
        <v>9999</v>
      </c>
      <c r="H186" s="214">
        <f>'Medical, Dental Estimator'!H163</f>
        <v>498.42</v>
      </c>
      <c r="J186" s="214">
        <f>'Medical, Dental Estimator'!I163</f>
        <v>666.43999999999994</v>
      </c>
    </row>
    <row r="187" spans="6:10" s="35" customFormat="1" x14ac:dyDescent="0.2">
      <c r="F187" s="2">
        <v>9999</v>
      </c>
      <c r="H187" s="214" t="s">
        <v>43</v>
      </c>
      <c r="J187" s="214" t="s">
        <v>43</v>
      </c>
    </row>
    <row r="188" spans="6:10" s="35" customFormat="1" x14ac:dyDescent="0.2">
      <c r="F188" s="2">
        <v>9999</v>
      </c>
      <c r="H188" s="214" t="s">
        <v>43</v>
      </c>
      <c r="J188" s="214" t="s">
        <v>43</v>
      </c>
    </row>
    <row r="189" spans="6:10" s="35" customFormat="1" x14ac:dyDescent="0.2">
      <c r="F189" s="2">
        <v>9999</v>
      </c>
      <c r="H189" s="214" t="s">
        <v>43</v>
      </c>
      <c r="J189" s="214" t="s">
        <v>43</v>
      </c>
    </row>
    <row r="190" spans="6:10" s="35" customFormat="1" x14ac:dyDescent="0.2">
      <c r="F190" s="2">
        <v>9999</v>
      </c>
      <c r="H190" s="214">
        <f>'Medical, Dental Estimator'!H167</f>
        <v>747.63</v>
      </c>
      <c r="J190" s="214">
        <f>'Medical, Dental Estimator'!I167</f>
        <v>999.66</v>
      </c>
    </row>
    <row r="191" spans="6:10" s="35" customFormat="1" x14ac:dyDescent="0.2">
      <c r="F191" s="2">
        <v>9999</v>
      </c>
      <c r="H191" s="214" t="s">
        <v>43</v>
      </c>
      <c r="J191" s="214" t="s">
        <v>43</v>
      </c>
    </row>
    <row r="192" spans="6:10" s="35" customFormat="1" x14ac:dyDescent="0.2"/>
    <row r="193" s="35" customFormat="1" x14ac:dyDescent="0.2"/>
    <row r="194" s="35" customFormat="1" x14ac:dyDescent="0.2"/>
    <row r="195" s="35" customFormat="1" x14ac:dyDescent="0.2"/>
    <row r="196" s="35" customFormat="1" x14ac:dyDescent="0.2"/>
    <row r="197" s="35" customFormat="1" x14ac:dyDescent="0.2"/>
    <row r="198" s="35" customFormat="1" x14ac:dyDescent="0.2"/>
    <row r="199" s="35" customFormat="1" x14ac:dyDescent="0.2"/>
    <row r="200" s="35" customFormat="1" x14ac:dyDescent="0.2"/>
    <row r="201" s="35" customFormat="1" x14ac:dyDescent="0.2"/>
    <row r="202" s="35" customFormat="1" x14ac:dyDescent="0.2"/>
    <row r="203" s="35" customFormat="1" x14ac:dyDescent="0.2"/>
    <row r="204" s="35" customFormat="1" x14ac:dyDescent="0.2"/>
    <row r="205" s="35" customFormat="1" x14ac:dyDescent="0.2"/>
    <row r="206" s="35" customFormat="1" x14ac:dyDescent="0.2"/>
    <row r="207" s="35" customFormat="1" x14ac:dyDescent="0.2"/>
    <row r="208" s="35" customFormat="1" x14ac:dyDescent="0.2"/>
    <row r="209" s="35" customFormat="1" x14ac:dyDescent="0.2"/>
    <row r="210" s="35" customFormat="1" x14ac:dyDescent="0.2"/>
    <row r="211" s="35" customFormat="1" x14ac:dyDescent="0.2"/>
    <row r="212" s="35" customFormat="1" x14ac:dyDescent="0.2"/>
    <row r="213" s="35" customFormat="1" x14ac:dyDescent="0.2"/>
    <row r="214" s="35" customFormat="1" x14ac:dyDescent="0.2"/>
    <row r="215" s="35" customFormat="1" x14ac:dyDescent="0.2"/>
    <row r="216" s="35" customFormat="1" x14ac:dyDescent="0.2"/>
    <row r="217" s="35" customFormat="1" x14ac:dyDescent="0.2"/>
    <row r="218" s="35" customFormat="1" x14ac:dyDescent="0.2"/>
    <row r="219" s="35" customFormat="1" x14ac:dyDescent="0.2"/>
    <row r="220" s="35" customFormat="1" x14ac:dyDescent="0.2"/>
    <row r="221" s="35" customFormat="1" x14ac:dyDescent="0.2"/>
    <row r="222" s="35" customFormat="1" x14ac:dyDescent="0.2"/>
    <row r="223" s="35" customFormat="1" x14ac:dyDescent="0.2"/>
    <row r="224" s="35" customFormat="1" x14ac:dyDescent="0.2"/>
    <row r="225" s="35" customFormat="1" x14ac:dyDescent="0.2"/>
    <row r="226" s="35" customFormat="1" x14ac:dyDescent="0.2"/>
    <row r="227" s="35" customFormat="1" x14ac:dyDescent="0.2"/>
    <row r="228" s="35" customFormat="1" x14ac:dyDescent="0.2"/>
    <row r="229" s="35" customFormat="1" x14ac:dyDescent="0.2"/>
    <row r="230" s="35" customFormat="1" x14ac:dyDescent="0.2"/>
    <row r="231" s="35" customFormat="1" x14ac:dyDescent="0.2"/>
    <row r="232" s="35" customFormat="1" x14ac:dyDescent="0.2"/>
    <row r="233" s="35" customFormat="1" x14ac:dyDescent="0.2"/>
    <row r="234" s="35" customFormat="1" x14ac:dyDescent="0.2"/>
    <row r="235" s="35" customFormat="1" x14ac:dyDescent="0.2"/>
    <row r="236" s="35" customFormat="1" x14ac:dyDescent="0.2"/>
    <row r="237" s="35" customFormat="1" x14ac:dyDescent="0.2"/>
    <row r="238" s="35" customFormat="1" x14ac:dyDescent="0.2"/>
    <row r="239" s="35" customFormat="1" x14ac:dyDescent="0.2"/>
    <row r="240" s="35" customFormat="1" x14ac:dyDescent="0.2"/>
    <row r="241" s="35" customFormat="1" x14ac:dyDescent="0.2"/>
    <row r="242" s="35" customFormat="1" x14ac:dyDescent="0.2"/>
    <row r="243" s="35" customFormat="1" x14ac:dyDescent="0.2"/>
    <row r="244" s="35" customFormat="1" x14ac:dyDescent="0.2"/>
    <row r="245" s="35" customFormat="1" x14ac:dyDescent="0.2"/>
    <row r="246" s="35" customFormat="1" x14ac:dyDescent="0.2"/>
    <row r="247" s="35" customFormat="1" x14ac:dyDescent="0.2"/>
    <row r="248" s="35" customFormat="1" x14ac:dyDescent="0.2"/>
    <row r="249" s="35" customFormat="1" x14ac:dyDescent="0.2"/>
    <row r="250" s="35" customFormat="1" x14ac:dyDescent="0.2"/>
    <row r="251" s="35" customFormat="1" x14ac:dyDescent="0.2"/>
    <row r="252" s="35" customFormat="1" x14ac:dyDescent="0.2"/>
    <row r="253" s="35" customFormat="1" x14ac:dyDescent="0.2"/>
    <row r="254" s="35" customFormat="1" x14ac:dyDescent="0.2"/>
    <row r="255" s="35" customFormat="1" x14ac:dyDescent="0.2"/>
    <row r="256" s="35" customFormat="1" x14ac:dyDescent="0.2"/>
    <row r="257" s="35" customFormat="1" x14ac:dyDescent="0.2"/>
    <row r="258" s="35" customFormat="1" x14ac:dyDescent="0.2"/>
    <row r="259" s="35" customFormat="1" x14ac:dyDescent="0.2"/>
    <row r="260" s="35" customFormat="1" x14ac:dyDescent="0.2"/>
    <row r="261" s="35" customFormat="1" x14ac:dyDescent="0.2"/>
    <row r="262" s="35" customFormat="1" x14ac:dyDescent="0.2"/>
    <row r="263" s="35" customFormat="1" x14ac:dyDescent="0.2"/>
    <row r="264" s="35" customFormat="1" x14ac:dyDescent="0.2"/>
    <row r="265" s="35" customFormat="1" x14ac:dyDescent="0.2"/>
    <row r="266" s="35" customFormat="1" x14ac:dyDescent="0.2"/>
    <row r="267" s="35" customFormat="1" x14ac:dyDescent="0.2"/>
    <row r="268" s="35" customFormat="1" x14ac:dyDescent="0.2"/>
    <row r="269" s="35" customFormat="1" x14ac:dyDescent="0.2"/>
    <row r="270" s="35" customFormat="1" x14ac:dyDescent="0.2"/>
    <row r="271" s="35" customFormat="1" x14ac:dyDescent="0.2"/>
    <row r="272" s="35" customFormat="1" x14ac:dyDescent="0.2"/>
    <row r="273" s="35" customFormat="1" x14ac:dyDescent="0.2"/>
    <row r="274" s="35" customFormat="1" x14ac:dyDescent="0.2"/>
    <row r="275" s="35" customFormat="1" x14ac:dyDescent="0.2"/>
    <row r="276" s="35" customFormat="1" x14ac:dyDescent="0.2"/>
    <row r="277" s="35" customFormat="1" x14ac:dyDescent="0.2"/>
    <row r="278" s="35" customFormat="1" x14ac:dyDescent="0.2"/>
    <row r="279" s="35" customFormat="1" x14ac:dyDescent="0.2"/>
    <row r="280" s="35" customFormat="1" x14ac:dyDescent="0.2"/>
    <row r="281" s="35" customFormat="1" x14ac:dyDescent="0.2"/>
    <row r="282" s="35" customFormat="1" x14ac:dyDescent="0.2"/>
    <row r="283" s="35" customFormat="1" x14ac:dyDescent="0.2"/>
    <row r="284" s="35" customFormat="1" x14ac:dyDescent="0.2"/>
    <row r="285" s="119" customFormat="1" x14ac:dyDescent="0.2"/>
    <row r="286" s="119" customFormat="1" x14ac:dyDescent="0.2"/>
    <row r="287" s="119" customFormat="1" x14ac:dyDescent="0.2"/>
    <row r="288" s="119" customFormat="1" x14ac:dyDescent="0.2"/>
    <row r="289" s="119" customFormat="1" x14ac:dyDescent="0.2"/>
    <row r="290" s="119" customFormat="1" x14ac:dyDescent="0.2"/>
    <row r="291" s="119" customFormat="1" x14ac:dyDescent="0.2"/>
    <row r="292" s="119" customFormat="1" x14ac:dyDescent="0.2"/>
    <row r="293" s="119" customFormat="1" x14ac:dyDescent="0.2"/>
    <row r="294" s="119" customFormat="1" x14ac:dyDescent="0.2"/>
    <row r="295" s="119" customFormat="1" x14ac:dyDescent="0.2"/>
    <row r="296" s="119" customFormat="1" x14ac:dyDescent="0.2"/>
    <row r="297" s="119" customFormat="1" x14ac:dyDescent="0.2"/>
    <row r="298" s="119" customFormat="1" x14ac:dyDescent="0.2"/>
    <row r="299" s="119" customFormat="1" x14ac:dyDescent="0.2"/>
    <row r="300" s="119" customFormat="1" x14ac:dyDescent="0.2"/>
    <row r="301" s="119" customFormat="1" x14ac:dyDescent="0.2"/>
    <row r="302" s="119" customFormat="1" x14ac:dyDescent="0.2"/>
    <row r="303" s="119" customFormat="1" x14ac:dyDescent="0.2"/>
    <row r="304" s="119" customFormat="1" x14ac:dyDescent="0.2"/>
    <row r="305" s="119" customFormat="1" x14ac:dyDescent="0.2"/>
    <row r="306" s="119" customFormat="1" x14ac:dyDescent="0.2"/>
    <row r="307" s="119" customFormat="1" x14ac:dyDescent="0.2"/>
    <row r="308" s="119" customFormat="1" x14ac:dyDescent="0.2"/>
    <row r="309" s="119" customFormat="1" x14ac:dyDescent="0.2"/>
    <row r="310" s="119" customFormat="1" x14ac:dyDescent="0.2"/>
    <row r="311" s="119" customFormat="1" x14ac:dyDescent="0.2"/>
    <row r="312" s="119" customFormat="1" x14ac:dyDescent="0.2"/>
    <row r="313" s="119" customFormat="1" x14ac:dyDescent="0.2"/>
    <row r="314" s="119" customFormat="1" x14ac:dyDescent="0.2"/>
    <row r="315" s="119" customFormat="1" x14ac:dyDescent="0.2"/>
    <row r="316" s="119" customFormat="1" x14ac:dyDescent="0.2"/>
    <row r="317" s="119" customFormat="1" x14ac:dyDescent="0.2"/>
    <row r="318" s="119" customFormat="1" x14ac:dyDescent="0.2"/>
    <row r="319" s="119" customFormat="1" x14ac:dyDescent="0.2"/>
    <row r="320" s="119" customFormat="1" x14ac:dyDescent="0.2"/>
    <row r="321" s="119" customFormat="1" x14ac:dyDescent="0.2"/>
    <row r="322" s="119" customFormat="1" x14ac:dyDescent="0.2"/>
    <row r="323" s="119" customFormat="1" x14ac:dyDescent="0.2"/>
    <row r="324" s="119" customFormat="1" x14ac:dyDescent="0.2"/>
    <row r="325" s="119" customFormat="1" x14ac:dyDescent="0.2"/>
    <row r="326" s="119" customFormat="1" x14ac:dyDescent="0.2"/>
    <row r="327" s="119" customFormat="1" x14ac:dyDescent="0.2"/>
    <row r="328" s="119" customFormat="1" x14ac:dyDescent="0.2"/>
    <row r="329" s="119" customFormat="1" x14ac:dyDescent="0.2"/>
    <row r="330" s="119" customFormat="1" x14ac:dyDescent="0.2"/>
    <row r="331" s="119" customFormat="1" x14ac:dyDescent="0.2"/>
    <row r="332" s="119" customFormat="1" x14ac:dyDescent="0.2"/>
    <row r="333" s="119" customFormat="1" x14ac:dyDescent="0.2"/>
    <row r="334" s="119" customFormat="1" x14ac:dyDescent="0.2"/>
    <row r="335" s="119" customFormat="1" x14ac:dyDescent="0.2"/>
    <row r="336" s="119" customFormat="1" x14ac:dyDescent="0.2"/>
    <row r="337" s="119" customFormat="1" x14ac:dyDescent="0.2"/>
    <row r="338" s="119" customFormat="1" x14ac:dyDescent="0.2"/>
    <row r="339" s="119" customFormat="1" x14ac:dyDescent="0.2"/>
    <row r="340" s="119" customFormat="1" x14ac:dyDescent="0.2"/>
    <row r="341" s="119" customFormat="1" x14ac:dyDescent="0.2"/>
    <row r="342" s="119" customFormat="1" x14ac:dyDescent="0.2"/>
    <row r="343" s="119" customFormat="1" x14ac:dyDescent="0.2"/>
    <row r="344" s="119" customFormat="1" x14ac:dyDescent="0.2"/>
    <row r="345" s="119" customFormat="1" x14ac:dyDescent="0.2"/>
    <row r="346" s="119" customFormat="1" x14ac:dyDescent="0.2"/>
    <row r="347" s="119" customFormat="1" x14ac:dyDescent="0.2"/>
    <row r="348" s="119" customFormat="1" x14ac:dyDescent="0.2"/>
    <row r="349" s="119" customFormat="1" x14ac:dyDescent="0.2"/>
    <row r="350" s="119" customFormat="1" x14ac:dyDescent="0.2"/>
    <row r="351" s="119" customFormat="1" x14ac:dyDescent="0.2"/>
    <row r="352" s="119" customFormat="1" x14ac:dyDescent="0.2"/>
    <row r="353" s="119" customFormat="1" x14ac:dyDescent="0.2"/>
    <row r="354" s="119" customFormat="1" x14ac:dyDescent="0.2"/>
    <row r="355" s="119" customFormat="1" x14ac:dyDescent="0.2"/>
    <row r="356" s="119" customFormat="1" x14ac:dyDescent="0.2"/>
    <row r="357" s="119" customFormat="1" x14ac:dyDescent="0.2"/>
    <row r="358" s="119" customFormat="1" x14ac:dyDescent="0.2"/>
    <row r="359" s="119" customFormat="1" x14ac:dyDescent="0.2"/>
    <row r="360" s="119" customFormat="1" x14ac:dyDescent="0.2"/>
    <row r="361" s="119" customFormat="1" x14ac:dyDescent="0.2"/>
    <row r="362" s="119" customFormat="1" x14ac:dyDescent="0.2"/>
    <row r="363" s="119" customFormat="1" x14ac:dyDescent="0.2"/>
    <row r="364" s="119" customFormat="1" x14ac:dyDescent="0.2"/>
    <row r="365" s="119" customFormat="1" x14ac:dyDescent="0.2"/>
    <row r="366" s="119" customFormat="1" x14ac:dyDescent="0.2"/>
    <row r="367" s="119" customFormat="1" x14ac:dyDescent="0.2"/>
    <row r="368" s="119" customFormat="1" x14ac:dyDescent="0.2"/>
    <row r="369" s="119" customFormat="1" x14ac:dyDescent="0.2"/>
    <row r="370" s="119" customFormat="1" x14ac:dyDescent="0.2"/>
    <row r="371" s="119" customFormat="1" x14ac:dyDescent="0.2"/>
    <row r="372" s="119" customFormat="1" x14ac:dyDescent="0.2"/>
    <row r="373" s="119" customFormat="1" x14ac:dyDescent="0.2"/>
    <row r="374" s="119" customFormat="1" x14ac:dyDescent="0.2"/>
    <row r="375" s="119" customFormat="1" x14ac:dyDescent="0.2"/>
    <row r="376" s="119" customFormat="1" x14ac:dyDescent="0.2"/>
    <row r="377" s="119" customFormat="1" x14ac:dyDescent="0.2"/>
    <row r="378" s="119" customFormat="1" x14ac:dyDescent="0.2"/>
    <row r="379" s="119" customFormat="1" x14ac:dyDescent="0.2"/>
    <row r="380" s="119" customFormat="1" x14ac:dyDescent="0.2"/>
    <row r="381" s="119" customFormat="1" x14ac:dyDescent="0.2"/>
    <row r="382" s="119" customFormat="1" x14ac:dyDescent="0.2"/>
    <row r="383" s="119" customFormat="1" x14ac:dyDescent="0.2"/>
    <row r="384" s="119" customFormat="1" x14ac:dyDescent="0.2"/>
    <row r="385" s="119" customFormat="1" x14ac:dyDescent="0.2"/>
    <row r="386" s="119" customFormat="1" x14ac:dyDescent="0.2"/>
    <row r="387" s="119" customFormat="1" x14ac:dyDescent="0.2"/>
    <row r="388" s="119" customFormat="1" x14ac:dyDescent="0.2"/>
    <row r="389" s="119" customFormat="1" x14ac:dyDescent="0.2"/>
    <row r="390" s="119" customFormat="1" x14ac:dyDescent="0.2"/>
    <row r="391" s="119" customFormat="1" x14ac:dyDescent="0.2"/>
    <row r="392" s="119" customFormat="1" x14ac:dyDescent="0.2"/>
    <row r="393" s="119" customFormat="1" x14ac:dyDescent="0.2"/>
    <row r="394" s="119" customFormat="1" x14ac:dyDescent="0.2"/>
    <row r="395" s="119" customFormat="1" x14ac:dyDescent="0.2"/>
    <row r="396" s="119" customFormat="1" x14ac:dyDescent="0.2"/>
    <row r="397" s="119" customFormat="1" x14ac:dyDescent="0.2"/>
    <row r="398" s="119" customFormat="1" x14ac:dyDescent="0.2"/>
    <row r="399" s="119" customFormat="1" x14ac:dyDescent="0.2"/>
    <row r="400" s="119" customFormat="1" x14ac:dyDescent="0.2"/>
    <row r="401" s="119" customFormat="1" x14ac:dyDescent="0.2"/>
    <row r="402" s="119" customFormat="1" x14ac:dyDescent="0.2"/>
    <row r="403" s="119" customFormat="1" x14ac:dyDescent="0.2"/>
    <row r="404" s="119" customFormat="1" x14ac:dyDescent="0.2"/>
    <row r="405" s="119" customFormat="1" x14ac:dyDescent="0.2"/>
    <row r="406" s="119" customFormat="1" x14ac:dyDescent="0.2"/>
    <row r="407" s="119" customFormat="1" x14ac:dyDescent="0.2"/>
    <row r="408" s="119" customFormat="1" x14ac:dyDescent="0.2"/>
    <row r="409" s="119" customFormat="1" x14ac:dyDescent="0.2"/>
    <row r="410" s="119" customFormat="1" x14ac:dyDescent="0.2"/>
    <row r="411" s="119" customFormat="1" x14ac:dyDescent="0.2"/>
    <row r="412" s="119" customFormat="1" x14ac:dyDescent="0.2"/>
    <row r="413" s="119" customFormat="1" x14ac:dyDescent="0.2"/>
    <row r="414" s="119" customFormat="1" x14ac:dyDescent="0.2"/>
    <row r="415" s="119" customFormat="1" x14ac:dyDescent="0.2"/>
    <row r="416" s="119" customFormat="1" x14ac:dyDescent="0.2"/>
    <row r="417" s="119" customFormat="1" x14ac:dyDescent="0.2"/>
    <row r="418" s="119" customFormat="1" x14ac:dyDescent="0.2"/>
    <row r="419" s="119" customFormat="1" x14ac:dyDescent="0.2"/>
    <row r="420" s="119" customFormat="1" x14ac:dyDescent="0.2"/>
    <row r="421" s="119" customFormat="1" x14ac:dyDescent="0.2"/>
    <row r="422" s="119" customFormat="1" x14ac:dyDescent="0.2"/>
    <row r="423" s="119" customFormat="1" x14ac:dyDescent="0.2"/>
    <row r="424" s="119" customFormat="1" x14ac:dyDescent="0.2"/>
    <row r="425" s="119" customFormat="1" x14ac:dyDescent="0.2"/>
    <row r="426" s="119" customFormat="1" x14ac:dyDescent="0.2"/>
    <row r="427" s="119" customFormat="1" x14ac:dyDescent="0.2"/>
    <row r="428" s="119" customFormat="1" x14ac:dyDescent="0.2"/>
    <row r="429" s="119" customFormat="1" x14ac:dyDescent="0.2"/>
    <row r="430" s="119" customFormat="1" x14ac:dyDescent="0.2"/>
    <row r="431" s="119" customFormat="1" x14ac:dyDescent="0.2"/>
    <row r="432" s="119" customFormat="1" x14ac:dyDescent="0.2"/>
    <row r="433" s="119" customFormat="1" x14ac:dyDescent="0.2"/>
    <row r="434" s="119" customFormat="1" x14ac:dyDescent="0.2"/>
    <row r="435" s="119" customFormat="1" x14ac:dyDescent="0.2"/>
    <row r="436" s="119" customFormat="1" x14ac:dyDescent="0.2"/>
    <row r="437" s="119" customFormat="1" x14ac:dyDescent="0.2"/>
    <row r="438" s="119" customFormat="1" x14ac:dyDescent="0.2"/>
    <row r="439" s="119" customFormat="1" x14ac:dyDescent="0.2"/>
    <row r="440" s="119" customFormat="1" x14ac:dyDescent="0.2"/>
    <row r="441" s="119" customFormat="1" x14ac:dyDescent="0.2"/>
    <row r="442" s="119" customFormat="1" x14ac:dyDescent="0.2"/>
    <row r="443" s="119" customFormat="1" x14ac:dyDescent="0.2"/>
    <row r="444" s="119" customFormat="1" x14ac:dyDescent="0.2"/>
    <row r="445" s="119" customFormat="1" x14ac:dyDescent="0.2"/>
    <row r="446" s="119" customFormat="1" x14ac:dyDescent="0.2"/>
    <row r="447" s="119" customFormat="1" x14ac:dyDescent="0.2"/>
    <row r="448" s="119" customFormat="1" x14ac:dyDescent="0.2"/>
    <row r="449" s="119" customFormat="1" x14ac:dyDescent="0.2"/>
    <row r="450" s="119" customFormat="1" x14ac:dyDescent="0.2"/>
    <row r="451" s="119" customFormat="1" x14ac:dyDescent="0.2"/>
    <row r="452" s="119" customFormat="1" x14ac:dyDescent="0.2"/>
    <row r="453" s="119" customFormat="1" x14ac:dyDescent="0.2"/>
    <row r="454" s="119" customFormat="1" x14ac:dyDescent="0.2"/>
    <row r="455" s="119" customFormat="1" x14ac:dyDescent="0.2"/>
    <row r="456" s="119" customFormat="1" x14ac:dyDescent="0.2"/>
    <row r="457" s="119" customFormat="1" x14ac:dyDescent="0.2"/>
    <row r="458" s="119" customFormat="1" x14ac:dyDescent="0.2"/>
    <row r="459" s="119" customFormat="1" x14ac:dyDescent="0.2"/>
    <row r="460" s="119" customFormat="1" x14ac:dyDescent="0.2"/>
    <row r="461" s="119" customFormat="1" x14ac:dyDescent="0.2"/>
    <row r="462" s="119" customFormat="1" x14ac:dyDescent="0.2"/>
    <row r="463" s="119" customFormat="1" x14ac:dyDescent="0.2"/>
    <row r="464" s="119" customFormat="1" x14ac:dyDescent="0.2"/>
    <row r="465" s="119" customFormat="1" x14ac:dyDescent="0.2"/>
    <row r="466" s="119" customFormat="1" x14ac:dyDescent="0.2"/>
    <row r="467" s="119" customFormat="1" x14ac:dyDescent="0.2"/>
    <row r="468" s="119" customFormat="1" x14ac:dyDescent="0.2"/>
    <row r="469" s="119" customFormat="1" x14ac:dyDescent="0.2"/>
    <row r="470" s="119" customFormat="1" x14ac:dyDescent="0.2"/>
    <row r="471" s="119" customFormat="1" x14ac:dyDescent="0.2"/>
    <row r="472" s="119" customFormat="1" x14ac:dyDescent="0.2"/>
    <row r="473" s="119" customFormat="1" x14ac:dyDescent="0.2"/>
    <row r="474" s="119" customFormat="1" x14ac:dyDescent="0.2"/>
    <row r="475" s="119" customFormat="1" x14ac:dyDescent="0.2"/>
    <row r="476" s="119" customFormat="1" x14ac:dyDescent="0.2"/>
    <row r="477" s="119" customFormat="1" x14ac:dyDescent="0.2"/>
    <row r="478" s="119" customFormat="1" x14ac:dyDescent="0.2"/>
    <row r="479" s="119" customFormat="1" x14ac:dyDescent="0.2"/>
    <row r="480" s="119" customFormat="1" x14ac:dyDescent="0.2"/>
    <row r="481" s="119" customFormat="1" x14ac:dyDescent="0.2"/>
    <row r="482" s="119" customFormat="1" x14ac:dyDescent="0.2"/>
    <row r="483" s="119" customFormat="1" x14ac:dyDescent="0.2"/>
    <row r="484" s="119" customFormat="1" x14ac:dyDescent="0.2"/>
    <row r="485" s="119" customFormat="1" x14ac:dyDescent="0.2"/>
    <row r="486" s="119" customFormat="1" x14ac:dyDescent="0.2"/>
    <row r="487" s="119" customFormat="1" x14ac:dyDescent="0.2"/>
    <row r="488" s="119" customFormat="1" x14ac:dyDescent="0.2"/>
    <row r="489" s="119" customFormat="1" x14ac:dyDescent="0.2"/>
    <row r="490" s="119" customFormat="1" x14ac:dyDescent="0.2"/>
    <row r="491" s="119" customFormat="1" x14ac:dyDescent="0.2"/>
    <row r="492" s="119"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pans="11:26" s="42" customFormat="1" x14ac:dyDescent="0.2"/>
    <row r="578" spans="11:26" s="42" customFormat="1" x14ac:dyDescent="0.2"/>
    <row r="579" spans="11:26" s="42" customFormat="1" x14ac:dyDescent="0.2"/>
    <row r="580" spans="11:26" s="63" customFormat="1" x14ac:dyDescent="0.2">
      <c r="K580" s="42"/>
      <c r="L580" s="42"/>
      <c r="M580" s="42"/>
      <c r="N580" s="42"/>
      <c r="O580" s="42"/>
      <c r="P580" s="42"/>
      <c r="Q580" s="42"/>
      <c r="R580" s="42"/>
      <c r="S580" s="42"/>
      <c r="T580" s="42"/>
      <c r="U580" s="42"/>
      <c r="V580" s="42"/>
      <c r="W580" s="35"/>
      <c r="X580" s="35"/>
      <c r="Y580" s="35"/>
      <c r="Z580" s="35"/>
    </row>
    <row r="581" spans="11:26" s="63" customFormat="1" x14ac:dyDescent="0.2">
      <c r="K581" s="42"/>
      <c r="L581" s="42"/>
      <c r="M581" s="42"/>
      <c r="N581" s="42"/>
      <c r="O581" s="42"/>
      <c r="P581" s="42"/>
      <c r="Q581" s="42"/>
      <c r="R581" s="42"/>
      <c r="S581" s="42"/>
      <c r="T581" s="42"/>
      <c r="U581" s="42"/>
      <c r="V581" s="42"/>
      <c r="W581" s="35"/>
      <c r="X581" s="35"/>
      <c r="Y581" s="35"/>
      <c r="Z581" s="35"/>
    </row>
    <row r="582" spans="11:26" s="63" customFormat="1" x14ac:dyDescent="0.2">
      <c r="K582" s="42"/>
      <c r="L582" s="42"/>
      <c r="M582" s="42"/>
      <c r="N582" s="42"/>
      <c r="O582" s="42"/>
      <c r="P582" s="42"/>
      <c r="Q582" s="42"/>
      <c r="R582" s="42"/>
      <c r="S582" s="42"/>
      <c r="T582" s="42"/>
      <c r="U582" s="42"/>
      <c r="V582" s="42"/>
      <c r="W582" s="35"/>
      <c r="X582" s="35"/>
      <c r="Y582" s="35"/>
      <c r="Z582" s="35"/>
    </row>
    <row r="583" spans="11:26" s="63" customFormat="1" x14ac:dyDescent="0.2">
      <c r="K583" s="42"/>
      <c r="L583" s="42"/>
      <c r="M583" s="42"/>
      <c r="N583" s="42"/>
      <c r="O583" s="42"/>
      <c r="P583" s="42"/>
      <c r="Q583" s="42"/>
      <c r="R583" s="42"/>
      <c r="S583" s="42"/>
      <c r="T583" s="42"/>
      <c r="U583" s="42"/>
      <c r="V583" s="42"/>
      <c r="W583" s="35"/>
      <c r="X583" s="35"/>
      <c r="Y583" s="35"/>
      <c r="Z583" s="35"/>
    </row>
  </sheetData>
  <sheetProtection sheet="1" objects="1" scenarios="1"/>
  <mergeCells count="52">
    <mergeCell ref="H19:I19"/>
    <mergeCell ref="H27:I27"/>
    <mergeCell ref="B27:C27"/>
    <mergeCell ref="B19:C19"/>
    <mergeCell ref="O9:P9"/>
    <mergeCell ref="O11:P11"/>
    <mergeCell ref="O13:P13"/>
    <mergeCell ref="O15:P15"/>
    <mergeCell ref="M15:N15"/>
    <mergeCell ref="M9:N9"/>
    <mergeCell ref="M11:N11"/>
    <mergeCell ref="M13:N13"/>
    <mergeCell ref="Q13:R13"/>
    <mergeCell ref="Q15:R15"/>
    <mergeCell ref="K23:L23"/>
    <mergeCell ref="K9:L9"/>
    <mergeCell ref="K11:L11"/>
    <mergeCell ref="K13:L13"/>
    <mergeCell ref="K15:L15"/>
    <mergeCell ref="K21:L21"/>
    <mergeCell ref="O21:P21"/>
    <mergeCell ref="M21:N21"/>
    <mergeCell ref="M23:N23"/>
    <mergeCell ref="O23:P23"/>
    <mergeCell ref="A1:R1"/>
    <mergeCell ref="E4:F4"/>
    <mergeCell ref="Q6:R6"/>
    <mergeCell ref="Q9:R9"/>
    <mergeCell ref="Q11:R11"/>
    <mergeCell ref="B6:C6"/>
    <mergeCell ref="F6:G6"/>
    <mergeCell ref="D6:E6"/>
    <mergeCell ref="O6:P6"/>
    <mergeCell ref="K6:L6"/>
    <mergeCell ref="H6:I6"/>
    <mergeCell ref="M6:N6"/>
    <mergeCell ref="B38:Q38"/>
    <mergeCell ref="F17:G17"/>
    <mergeCell ref="F19:G19"/>
    <mergeCell ref="F27:G27"/>
    <mergeCell ref="Q21:R21"/>
    <mergeCell ref="Q23:R23"/>
    <mergeCell ref="Q25:R25"/>
    <mergeCell ref="K25:L25"/>
    <mergeCell ref="H17:I17"/>
    <mergeCell ref="Q29:R29"/>
    <mergeCell ref="B17:C17"/>
    <mergeCell ref="O25:P25"/>
    <mergeCell ref="O29:P29"/>
    <mergeCell ref="M25:N25"/>
    <mergeCell ref="M29:N29"/>
    <mergeCell ref="K29:L29"/>
  </mergeCells>
  <conditionalFormatting sqref="H23:I26 H29:I29 D23:E29 H30:J30">
    <cfRule type="containsErrors" dxfId="2" priority="7" stopIfTrue="1">
      <formula>ISERROR(D23)</formula>
    </cfRule>
  </conditionalFormatting>
  <conditionalFormatting sqref="B30:G30">
    <cfRule type="containsText" dxfId="1" priority="4" stopIfTrue="1" operator="containsText" text="N/A">
      <formula>NOT(ISERROR(SEARCH("N/A",B30)))</formula>
    </cfRule>
    <cfRule type="notContainsText" dxfId="0" priority="5" stopIfTrue="1" operator="notContains" text="N/A">
      <formula>ISERROR(SEARCH("N/A",B30))</formula>
    </cfRule>
  </conditionalFormatting>
  <dataValidations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formula1>#REF!</formula1>
    </dataValidation>
    <dataValidation type="whole" allowBlank="1" showInputMessage="1" showErrorMessage="1" sqref="B44">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115" zoomScaleNormal="115" workbookViewId="0">
      <selection activeCell="B17" sqref="B17"/>
    </sheetView>
  </sheetViews>
  <sheetFormatPr defaultRowHeight="15" x14ac:dyDescent="0.25"/>
  <sheetData>
    <row r="1" spans="1:18" x14ac:dyDescent="0.25">
      <c r="C1" s="87">
        <v>1</v>
      </c>
      <c r="D1" s="87">
        <v>2</v>
      </c>
      <c r="E1" s="87">
        <v>3</v>
      </c>
      <c r="F1" s="87">
        <v>4</v>
      </c>
      <c r="G1" s="87">
        <v>5</v>
      </c>
      <c r="H1" s="87">
        <v>6</v>
      </c>
      <c r="I1" s="87">
        <v>7</v>
      </c>
      <c r="J1" s="87">
        <v>8</v>
      </c>
      <c r="K1" s="87">
        <v>9</v>
      </c>
      <c r="L1" s="87">
        <v>10</v>
      </c>
      <c r="M1" s="87">
        <v>11</v>
      </c>
      <c r="N1" s="87">
        <v>12</v>
      </c>
      <c r="O1" s="87">
        <v>13</v>
      </c>
      <c r="P1" s="87">
        <v>14</v>
      </c>
      <c r="Q1" s="87">
        <v>15</v>
      </c>
      <c r="R1" s="87">
        <v>16</v>
      </c>
    </row>
    <row r="2" spans="1:18" x14ac:dyDescent="0.25">
      <c r="A2" s="67" t="s">
        <v>115</v>
      </c>
      <c r="B2" s="78"/>
      <c r="C2" s="84">
        <v>50</v>
      </c>
      <c r="D2" s="84">
        <v>51</v>
      </c>
      <c r="E2" s="84">
        <v>52</v>
      </c>
      <c r="F2" s="84">
        <v>53</v>
      </c>
      <c r="G2" s="84">
        <v>54</v>
      </c>
      <c r="H2" s="84">
        <v>55</v>
      </c>
      <c r="I2" s="84">
        <v>56</v>
      </c>
      <c r="J2" s="84">
        <v>57</v>
      </c>
      <c r="K2" s="84">
        <v>58</v>
      </c>
      <c r="L2" s="84">
        <v>59</v>
      </c>
      <c r="M2" s="84">
        <v>60</v>
      </c>
      <c r="N2" s="84">
        <v>61</v>
      </c>
      <c r="O2" s="84">
        <v>62</v>
      </c>
      <c r="P2" s="84">
        <v>63</v>
      </c>
      <c r="Q2" s="84">
        <v>64</v>
      </c>
      <c r="R2" s="84">
        <v>65</v>
      </c>
    </row>
    <row r="3" spans="1:18" x14ac:dyDescent="0.25">
      <c r="A3" s="87">
        <v>1</v>
      </c>
      <c r="B3" s="85">
        <v>10</v>
      </c>
      <c r="C3" s="79">
        <v>0</v>
      </c>
      <c r="D3" s="79">
        <v>0</v>
      </c>
      <c r="E3" s="79">
        <v>0</v>
      </c>
      <c r="F3" s="79">
        <v>0</v>
      </c>
      <c r="G3" s="79">
        <v>0</v>
      </c>
      <c r="H3" s="79">
        <v>0</v>
      </c>
      <c r="I3" s="79">
        <v>0.05</v>
      </c>
      <c r="J3" s="79">
        <v>0.1</v>
      </c>
      <c r="K3" s="79">
        <v>0.15</v>
      </c>
      <c r="L3" s="79">
        <v>0.2</v>
      </c>
      <c r="M3" s="79">
        <v>0.25</v>
      </c>
      <c r="N3" s="79">
        <v>0.3</v>
      </c>
      <c r="O3" s="79">
        <v>0.35</v>
      </c>
      <c r="P3" s="79">
        <v>0.4</v>
      </c>
      <c r="Q3" s="79">
        <v>0.45</v>
      </c>
      <c r="R3" s="79">
        <v>0.5</v>
      </c>
    </row>
    <row r="4" spans="1:18" x14ac:dyDescent="0.25">
      <c r="A4" s="87">
        <v>2</v>
      </c>
      <c r="B4" s="85">
        <v>11</v>
      </c>
      <c r="C4" s="79">
        <v>0</v>
      </c>
      <c r="D4" s="79">
        <v>0</v>
      </c>
      <c r="E4" s="79">
        <v>0</v>
      </c>
      <c r="F4" s="79">
        <v>0</v>
      </c>
      <c r="G4" s="79">
        <v>0</v>
      </c>
      <c r="H4" s="79">
        <v>0</v>
      </c>
      <c r="I4" s="79">
        <v>5.5E-2</v>
      </c>
      <c r="J4" s="79">
        <v>0.11</v>
      </c>
      <c r="K4" s="79">
        <v>0.16500000000000001</v>
      </c>
      <c r="L4" s="79">
        <v>0.22</v>
      </c>
      <c r="M4" s="79">
        <v>0.27500000000000002</v>
      </c>
      <c r="N4" s="79">
        <v>0.33</v>
      </c>
      <c r="O4" s="79">
        <v>0.38500000000000001</v>
      </c>
      <c r="P4" s="79">
        <v>0.44</v>
      </c>
      <c r="Q4" s="79">
        <v>0.495</v>
      </c>
      <c r="R4" s="79">
        <v>0.55000000000000004</v>
      </c>
    </row>
    <row r="5" spans="1:18" x14ac:dyDescent="0.25">
      <c r="A5" s="87">
        <v>3</v>
      </c>
      <c r="B5" s="85">
        <v>12</v>
      </c>
      <c r="C5" s="79">
        <v>0</v>
      </c>
      <c r="D5" s="79">
        <v>0</v>
      </c>
      <c r="E5" s="79">
        <v>0</v>
      </c>
      <c r="F5" s="79">
        <v>0</v>
      </c>
      <c r="G5" s="79">
        <v>0</v>
      </c>
      <c r="H5" s="79">
        <v>0</v>
      </c>
      <c r="I5" s="79">
        <v>0.06</v>
      </c>
      <c r="J5" s="79">
        <v>0.12</v>
      </c>
      <c r="K5" s="79">
        <v>0.18</v>
      </c>
      <c r="L5" s="79">
        <v>0.24</v>
      </c>
      <c r="M5" s="79">
        <v>0.3</v>
      </c>
      <c r="N5" s="79">
        <v>0.36</v>
      </c>
      <c r="O5" s="79">
        <v>0.42</v>
      </c>
      <c r="P5" s="79">
        <v>0.48</v>
      </c>
      <c r="Q5" s="79">
        <v>0.54</v>
      </c>
      <c r="R5" s="79">
        <v>0.6</v>
      </c>
    </row>
    <row r="6" spans="1:18" x14ac:dyDescent="0.25">
      <c r="A6" s="87">
        <v>4</v>
      </c>
      <c r="B6" s="85">
        <v>13</v>
      </c>
      <c r="C6" s="79">
        <v>0</v>
      </c>
      <c r="D6" s="79">
        <v>0</v>
      </c>
      <c r="E6" s="79">
        <v>0</v>
      </c>
      <c r="F6" s="79">
        <v>0</v>
      </c>
      <c r="G6" s="79">
        <v>0</v>
      </c>
      <c r="H6" s="79">
        <v>0</v>
      </c>
      <c r="I6" s="79">
        <v>6.5000000000000002E-2</v>
      </c>
      <c r="J6" s="79">
        <v>0.13</v>
      </c>
      <c r="K6" s="79">
        <v>0.19500000000000001</v>
      </c>
      <c r="L6" s="79">
        <v>0.26</v>
      </c>
      <c r="M6" s="79">
        <v>0.32500000000000001</v>
      </c>
      <c r="N6" s="79">
        <v>0.39</v>
      </c>
      <c r="O6" s="79">
        <v>0.45500000000000002</v>
      </c>
      <c r="P6" s="79">
        <v>0.52</v>
      </c>
      <c r="Q6" s="79">
        <v>0.58499999999999996</v>
      </c>
      <c r="R6" s="79">
        <v>0.65</v>
      </c>
    </row>
    <row r="7" spans="1:18" x14ac:dyDescent="0.25">
      <c r="A7" s="87">
        <v>5</v>
      </c>
      <c r="B7" s="85">
        <v>14</v>
      </c>
      <c r="C7" s="79">
        <v>0</v>
      </c>
      <c r="D7" s="79">
        <v>0</v>
      </c>
      <c r="E7" s="79">
        <v>0</v>
      </c>
      <c r="F7" s="79">
        <v>0</v>
      </c>
      <c r="G7" s="79">
        <v>0</v>
      </c>
      <c r="H7" s="79">
        <v>0</v>
      </c>
      <c r="I7" s="79">
        <v>7.0000000000000007E-2</v>
      </c>
      <c r="J7" s="79">
        <v>0.14000000000000001</v>
      </c>
      <c r="K7" s="79">
        <v>0.21</v>
      </c>
      <c r="L7" s="79">
        <v>0.28000000000000003</v>
      </c>
      <c r="M7" s="79">
        <v>0.35</v>
      </c>
      <c r="N7" s="79">
        <v>0.42</v>
      </c>
      <c r="O7" s="79">
        <v>0.49</v>
      </c>
      <c r="P7" s="79">
        <v>0.56000000000000005</v>
      </c>
      <c r="Q7" s="79">
        <v>0.63</v>
      </c>
      <c r="R7" s="79">
        <v>0.7</v>
      </c>
    </row>
    <row r="8" spans="1:18" x14ac:dyDescent="0.25">
      <c r="A8" s="87">
        <v>6</v>
      </c>
      <c r="B8" s="85">
        <v>15</v>
      </c>
      <c r="C8" s="79">
        <v>0</v>
      </c>
      <c r="D8" s="79">
        <v>0</v>
      </c>
      <c r="E8" s="79">
        <v>0</v>
      </c>
      <c r="F8" s="79">
        <v>0</v>
      </c>
      <c r="G8" s="79">
        <v>0</v>
      </c>
      <c r="H8" s="79">
        <v>0</v>
      </c>
      <c r="I8" s="79">
        <v>7.4999999999999997E-2</v>
      </c>
      <c r="J8" s="79">
        <v>0.15</v>
      </c>
      <c r="K8" s="79">
        <v>0.22500000000000001</v>
      </c>
      <c r="L8" s="79">
        <v>0.3</v>
      </c>
      <c r="M8" s="79">
        <v>0.375</v>
      </c>
      <c r="N8" s="79">
        <v>0.45</v>
      </c>
      <c r="O8" s="79">
        <v>0.52500000000000002</v>
      </c>
      <c r="P8" s="79">
        <v>0.6</v>
      </c>
      <c r="Q8" s="79">
        <v>0.67500000000000004</v>
      </c>
      <c r="R8" s="79">
        <v>0.75</v>
      </c>
    </row>
    <row r="9" spans="1:18" x14ac:dyDescent="0.25">
      <c r="A9" s="87">
        <v>7</v>
      </c>
      <c r="B9" s="85">
        <v>16</v>
      </c>
      <c r="C9" s="79">
        <v>0</v>
      </c>
      <c r="D9" s="79">
        <v>0</v>
      </c>
      <c r="E9" s="79">
        <v>0</v>
      </c>
      <c r="F9" s="79">
        <v>0</v>
      </c>
      <c r="G9" s="79">
        <v>0</v>
      </c>
      <c r="H9" s="79">
        <v>0</v>
      </c>
      <c r="I9" s="79">
        <v>0.08</v>
      </c>
      <c r="J9" s="79">
        <v>0.16</v>
      </c>
      <c r="K9" s="79">
        <v>0.24</v>
      </c>
      <c r="L9" s="79">
        <v>0.32</v>
      </c>
      <c r="M9" s="79">
        <v>0.4</v>
      </c>
      <c r="N9" s="79">
        <v>0.48</v>
      </c>
      <c r="O9" s="79">
        <v>0.56000000000000005</v>
      </c>
      <c r="P9" s="79">
        <v>0.64</v>
      </c>
      <c r="Q9" s="79">
        <v>0.72</v>
      </c>
      <c r="R9" s="79">
        <v>0.8</v>
      </c>
    </row>
    <row r="10" spans="1:18" x14ac:dyDescent="0.25">
      <c r="A10" s="87">
        <v>8</v>
      </c>
      <c r="B10" s="85">
        <v>17</v>
      </c>
      <c r="C10" s="79">
        <v>0</v>
      </c>
      <c r="D10" s="79">
        <v>0</v>
      </c>
      <c r="E10" s="79">
        <v>0</v>
      </c>
      <c r="F10" s="79">
        <v>0</v>
      </c>
      <c r="G10" s="79">
        <v>0</v>
      </c>
      <c r="H10" s="79">
        <v>0</v>
      </c>
      <c r="I10" s="79">
        <v>8.5000000000000006E-2</v>
      </c>
      <c r="J10" s="79">
        <v>0.17</v>
      </c>
      <c r="K10" s="79">
        <v>0.255</v>
      </c>
      <c r="L10" s="79">
        <v>0.34</v>
      </c>
      <c r="M10" s="79">
        <v>0.42499999999999999</v>
      </c>
      <c r="N10" s="79">
        <v>0.51</v>
      </c>
      <c r="O10" s="79">
        <v>0.59499999999999997</v>
      </c>
      <c r="P10" s="79">
        <v>0.68</v>
      </c>
      <c r="Q10" s="79">
        <v>0.76500000000000001</v>
      </c>
      <c r="R10" s="79">
        <v>0.85</v>
      </c>
    </row>
    <row r="11" spans="1:18" x14ac:dyDescent="0.25">
      <c r="A11" s="87">
        <v>9</v>
      </c>
      <c r="B11" s="85">
        <v>18</v>
      </c>
      <c r="C11" s="79">
        <v>0</v>
      </c>
      <c r="D11" s="79">
        <v>0</v>
      </c>
      <c r="E11" s="79">
        <v>0</v>
      </c>
      <c r="F11" s="79">
        <v>0</v>
      </c>
      <c r="G11" s="79">
        <v>0</v>
      </c>
      <c r="H11" s="79">
        <v>0</v>
      </c>
      <c r="I11" s="79">
        <v>0.09</v>
      </c>
      <c r="J11" s="79">
        <v>0.18</v>
      </c>
      <c r="K11" s="79">
        <v>0.27</v>
      </c>
      <c r="L11" s="79">
        <v>0.36</v>
      </c>
      <c r="M11" s="79">
        <v>0.45</v>
      </c>
      <c r="N11" s="79">
        <v>0.54</v>
      </c>
      <c r="O11" s="79">
        <v>0.63</v>
      </c>
      <c r="P11" s="79">
        <v>0.72</v>
      </c>
      <c r="Q11" s="79">
        <v>0.81</v>
      </c>
      <c r="R11" s="79">
        <v>0.9</v>
      </c>
    </row>
    <row r="12" spans="1:18" x14ac:dyDescent="0.25">
      <c r="A12" s="87">
        <v>10</v>
      </c>
      <c r="B12" s="85">
        <v>19</v>
      </c>
      <c r="C12" s="79">
        <v>0</v>
      </c>
      <c r="D12" s="79">
        <v>0</v>
      </c>
      <c r="E12" s="79">
        <v>0</v>
      </c>
      <c r="F12" s="79">
        <v>0</v>
      </c>
      <c r="G12" s="79">
        <v>0</v>
      </c>
      <c r="H12" s="79">
        <v>0</v>
      </c>
      <c r="I12" s="79">
        <v>9.5000000000000001E-2</v>
      </c>
      <c r="J12" s="79">
        <v>0.19</v>
      </c>
      <c r="K12" s="79">
        <v>0.28499999999999998</v>
      </c>
      <c r="L12" s="79">
        <v>0.38</v>
      </c>
      <c r="M12" s="79">
        <v>0.47499999999999998</v>
      </c>
      <c r="N12" s="79">
        <v>0.56999999999999995</v>
      </c>
      <c r="O12" s="79">
        <v>0.66500000000000004</v>
      </c>
      <c r="P12" s="79">
        <v>0.76</v>
      </c>
      <c r="Q12" s="79">
        <v>0.85499999999999998</v>
      </c>
      <c r="R12" s="79">
        <v>0.95</v>
      </c>
    </row>
    <row r="13" spans="1:18" x14ac:dyDescent="0.25">
      <c r="A13" s="87">
        <v>11</v>
      </c>
      <c r="B13" s="85">
        <v>20</v>
      </c>
      <c r="C13" s="79">
        <v>0</v>
      </c>
      <c r="D13" s="79">
        <v>0</v>
      </c>
      <c r="E13" s="79">
        <v>0</v>
      </c>
      <c r="F13" s="79">
        <v>0</v>
      </c>
      <c r="G13" s="79">
        <v>0</v>
      </c>
      <c r="H13" s="79">
        <v>0</v>
      </c>
      <c r="I13" s="79">
        <v>0.1</v>
      </c>
      <c r="J13" s="79">
        <v>0.2</v>
      </c>
      <c r="K13" s="79">
        <v>0.3</v>
      </c>
      <c r="L13" s="79">
        <v>0.4</v>
      </c>
      <c r="M13" s="79">
        <v>0.5</v>
      </c>
      <c r="N13" s="79">
        <v>0.6</v>
      </c>
      <c r="O13" s="79">
        <v>0.7</v>
      </c>
      <c r="P13" s="79">
        <v>0.8</v>
      </c>
      <c r="Q13" s="79">
        <v>0.9</v>
      </c>
      <c r="R13" s="79">
        <v>1</v>
      </c>
    </row>
    <row r="15" spans="1:18" x14ac:dyDescent="0.25">
      <c r="B15" s="81" t="s">
        <v>117</v>
      </c>
      <c r="C15" s="81" t="s">
        <v>116</v>
      </c>
      <c r="D15" s="91"/>
      <c r="E15" t="s">
        <v>118</v>
      </c>
      <c r="I15" s="90" t="s">
        <v>122</v>
      </c>
      <c r="J15" s="90" t="s">
        <v>123</v>
      </c>
    </row>
    <row r="16" spans="1:18" x14ac:dyDescent="0.25">
      <c r="B16" s="83">
        <f>IF('Medical, Dental Estimator'!C13&gt;20,20,'Medical, Dental Estimator'!C13)</f>
        <v>20</v>
      </c>
      <c r="C16" s="83">
        <f>IF('Medical, Dental Estimator'!C11&gt;65,65,'Medical, Dental Estimator'!C11)</f>
        <v>60</v>
      </c>
      <c r="D16" s="90"/>
      <c r="E16" s="86">
        <f>INDEX(C3:R13,MATCH(B16,B3:B13,0),MATCH(C16,C2:R2,0))</f>
        <v>0.5</v>
      </c>
    </row>
    <row r="17" spans="2:7" x14ac:dyDescent="0.25">
      <c r="B17" s="82"/>
      <c r="C17" s="82"/>
      <c r="E17" s="88">
        <f>IF(B16&gt;=20,INDEX(C3:R13,MATCH(20,B3:B13,0),MATCH(C16,C2:R2,0)),INDEX(C3:R13,MATCH(B16,B3:B13,0),MATCH(C16,C2:R2,0)))</f>
        <v>0.5</v>
      </c>
      <c r="F17" t="s">
        <v>119</v>
      </c>
    </row>
    <row r="18" spans="2:7" x14ac:dyDescent="0.25">
      <c r="B18" s="82"/>
      <c r="C18" s="82"/>
      <c r="E18" s="88">
        <f>IF(C16&gt;=65,INDEX(C3:R13,MATCH(B16,B3:B13,0),MATCH(65,C2:R2,0)),INDEX(C3:R13,MATCH(B16,B3:B13,0),MATCH(C16,C2:R2,0)))</f>
        <v>0.5</v>
      </c>
      <c r="F18" t="s">
        <v>120</v>
      </c>
    </row>
    <row r="19" spans="2:7" x14ac:dyDescent="0.25">
      <c r="B19" s="82"/>
      <c r="C19" s="82"/>
      <c r="D19" s="89" t="s">
        <v>121</v>
      </c>
      <c r="E19" s="88"/>
    </row>
    <row r="20" spans="2:7" x14ac:dyDescent="0.25">
      <c r="B20" s="82"/>
      <c r="C20" s="82"/>
      <c r="E20" s="88"/>
    </row>
    <row r="21" spans="2:7" x14ac:dyDescent="0.25">
      <c r="B21">
        <v>10</v>
      </c>
      <c r="C21">
        <v>50</v>
      </c>
      <c r="D21" t="str">
        <f>CONCATENATE(B21,C21)</f>
        <v>1050</v>
      </c>
      <c r="E21" s="80">
        <f>INDEX(C3:R13,MATCH(B21,B3:B13,0),MATCH(C21,C2:R2,0))</f>
        <v>0</v>
      </c>
    </row>
    <row r="22" spans="2:7" x14ac:dyDescent="0.25">
      <c r="B22">
        <v>10</v>
      </c>
      <c r="C22">
        <v>51</v>
      </c>
      <c r="D22" t="str">
        <f t="shared" ref="D22:D85" si="0">CONCATENATE(B22,C22)</f>
        <v>1051</v>
      </c>
      <c r="E22" s="80"/>
    </row>
    <row r="23" spans="2:7" x14ac:dyDescent="0.25">
      <c r="B23">
        <v>10</v>
      </c>
      <c r="C23">
        <v>52</v>
      </c>
      <c r="D23" t="str">
        <f t="shared" si="0"/>
        <v>1052</v>
      </c>
      <c r="E23" s="80"/>
    </row>
    <row r="24" spans="2:7" x14ac:dyDescent="0.25">
      <c r="B24">
        <v>10</v>
      </c>
      <c r="C24">
        <v>53</v>
      </c>
      <c r="D24" t="str">
        <f t="shared" si="0"/>
        <v>1053</v>
      </c>
      <c r="E24" s="80"/>
      <c r="G24" t="str">
        <f>IF(OR(B16&gt;=20,C16&gt;=65),"yay","never mind")</f>
        <v>yay</v>
      </c>
    </row>
    <row r="25" spans="2:7" x14ac:dyDescent="0.25">
      <c r="B25">
        <v>10</v>
      </c>
      <c r="C25">
        <v>54</v>
      </c>
      <c r="D25" t="str">
        <f t="shared" si="0"/>
        <v>1054</v>
      </c>
      <c r="E25" s="80"/>
    </row>
    <row r="26" spans="2:7" x14ac:dyDescent="0.25">
      <c r="B26">
        <v>10</v>
      </c>
      <c r="C26">
        <v>55</v>
      </c>
      <c r="D26" t="str">
        <f t="shared" si="0"/>
        <v>1055</v>
      </c>
      <c r="E26" s="80"/>
    </row>
    <row r="27" spans="2:7" x14ac:dyDescent="0.25">
      <c r="B27">
        <v>10</v>
      </c>
      <c r="C27">
        <v>56</v>
      </c>
      <c r="D27" t="str">
        <f t="shared" si="0"/>
        <v>1056</v>
      </c>
      <c r="E27" s="80"/>
    </row>
    <row r="28" spans="2:7" x14ac:dyDescent="0.25">
      <c r="B28">
        <v>10</v>
      </c>
      <c r="C28">
        <v>57</v>
      </c>
      <c r="D28" t="str">
        <f t="shared" si="0"/>
        <v>1057</v>
      </c>
      <c r="E28" s="80"/>
    </row>
    <row r="29" spans="2:7" x14ac:dyDescent="0.25">
      <c r="B29">
        <v>10</v>
      </c>
      <c r="C29">
        <v>58</v>
      </c>
      <c r="D29" t="str">
        <f t="shared" si="0"/>
        <v>1058</v>
      </c>
      <c r="E29" s="80"/>
    </row>
    <row r="30" spans="2:7" x14ac:dyDescent="0.25">
      <c r="B30">
        <v>10</v>
      </c>
      <c r="C30">
        <v>59</v>
      </c>
      <c r="D30" t="str">
        <f t="shared" si="0"/>
        <v>1059</v>
      </c>
      <c r="E30" s="80"/>
    </row>
    <row r="31" spans="2:7" x14ac:dyDescent="0.25">
      <c r="B31">
        <v>10</v>
      </c>
      <c r="C31">
        <v>60</v>
      </c>
      <c r="D31" t="str">
        <f t="shared" si="0"/>
        <v>1060</v>
      </c>
      <c r="E31" s="80"/>
    </row>
    <row r="32" spans="2:7" x14ac:dyDescent="0.25">
      <c r="B32">
        <v>10</v>
      </c>
      <c r="C32">
        <v>61</v>
      </c>
      <c r="D32" t="str">
        <f t="shared" si="0"/>
        <v>1061</v>
      </c>
      <c r="E32" s="80"/>
    </row>
    <row r="33" spans="2:5" x14ac:dyDescent="0.25">
      <c r="B33">
        <v>10</v>
      </c>
      <c r="C33">
        <v>62</v>
      </c>
      <c r="D33" t="str">
        <f t="shared" si="0"/>
        <v>1062</v>
      </c>
      <c r="E33" s="80"/>
    </row>
    <row r="34" spans="2:5" x14ac:dyDescent="0.25">
      <c r="B34">
        <v>10</v>
      </c>
      <c r="C34">
        <v>63</v>
      </c>
      <c r="D34" t="str">
        <f t="shared" si="0"/>
        <v>1063</v>
      </c>
      <c r="E34" s="80"/>
    </row>
    <row r="35" spans="2:5" x14ac:dyDescent="0.25">
      <c r="B35">
        <v>10</v>
      </c>
      <c r="C35">
        <v>64</v>
      </c>
      <c r="D35" t="str">
        <f t="shared" si="0"/>
        <v>1064</v>
      </c>
      <c r="E35" s="80"/>
    </row>
    <row r="36" spans="2:5" x14ac:dyDescent="0.25">
      <c r="B36">
        <v>10</v>
      </c>
      <c r="C36">
        <v>65</v>
      </c>
      <c r="D36" t="str">
        <f t="shared" si="0"/>
        <v>1065</v>
      </c>
      <c r="E36" s="80"/>
    </row>
    <row r="37" spans="2:5" x14ac:dyDescent="0.25">
      <c r="B37">
        <v>11</v>
      </c>
      <c r="C37">
        <v>50</v>
      </c>
      <c r="D37" t="str">
        <f t="shared" si="0"/>
        <v>1150</v>
      </c>
      <c r="E37" s="80"/>
    </row>
    <row r="38" spans="2:5" x14ac:dyDescent="0.25">
      <c r="B38">
        <v>11</v>
      </c>
      <c r="C38">
        <v>51</v>
      </c>
      <c r="D38" t="str">
        <f t="shared" si="0"/>
        <v>1151</v>
      </c>
      <c r="E38" s="80"/>
    </row>
    <row r="39" spans="2:5" x14ac:dyDescent="0.25">
      <c r="B39">
        <v>11</v>
      </c>
      <c r="C39">
        <v>52</v>
      </c>
      <c r="D39" t="str">
        <f t="shared" si="0"/>
        <v>1152</v>
      </c>
      <c r="E39" s="80"/>
    </row>
    <row r="40" spans="2:5" x14ac:dyDescent="0.25">
      <c r="B40">
        <v>11</v>
      </c>
      <c r="C40">
        <v>53</v>
      </c>
      <c r="D40" t="str">
        <f t="shared" si="0"/>
        <v>1153</v>
      </c>
      <c r="E40" s="80"/>
    </row>
    <row r="41" spans="2:5" x14ac:dyDescent="0.25">
      <c r="B41">
        <v>11</v>
      </c>
      <c r="C41">
        <v>54</v>
      </c>
      <c r="D41" t="str">
        <f t="shared" si="0"/>
        <v>1154</v>
      </c>
      <c r="E41" s="80"/>
    </row>
    <row r="42" spans="2:5" x14ac:dyDescent="0.25">
      <c r="B42">
        <v>11</v>
      </c>
      <c r="C42">
        <v>55</v>
      </c>
      <c r="D42" t="str">
        <f t="shared" si="0"/>
        <v>1155</v>
      </c>
      <c r="E42" s="80"/>
    </row>
    <row r="43" spans="2:5" x14ac:dyDescent="0.25">
      <c r="B43">
        <v>11</v>
      </c>
      <c r="C43">
        <v>56</v>
      </c>
      <c r="D43" t="str">
        <f t="shared" si="0"/>
        <v>1156</v>
      </c>
      <c r="E43" s="80"/>
    </row>
    <row r="44" spans="2:5" x14ac:dyDescent="0.25">
      <c r="B44">
        <v>11</v>
      </c>
      <c r="C44">
        <v>57</v>
      </c>
      <c r="D44" t="str">
        <f t="shared" si="0"/>
        <v>1157</v>
      </c>
      <c r="E44" s="80"/>
    </row>
    <row r="45" spans="2:5" x14ac:dyDescent="0.25">
      <c r="B45">
        <v>11</v>
      </c>
      <c r="C45">
        <v>58</v>
      </c>
      <c r="D45" t="str">
        <f t="shared" si="0"/>
        <v>1158</v>
      </c>
      <c r="E45" s="80"/>
    </row>
    <row r="46" spans="2:5" x14ac:dyDescent="0.25">
      <c r="B46">
        <v>11</v>
      </c>
      <c r="C46">
        <v>59</v>
      </c>
      <c r="D46" t="str">
        <f t="shared" si="0"/>
        <v>1159</v>
      </c>
      <c r="E46" s="80"/>
    </row>
    <row r="47" spans="2:5" x14ac:dyDescent="0.25">
      <c r="B47">
        <v>11</v>
      </c>
      <c r="C47">
        <v>60</v>
      </c>
      <c r="D47" t="str">
        <f t="shared" si="0"/>
        <v>1160</v>
      </c>
      <c r="E47" s="80"/>
    </row>
    <row r="48" spans="2:5" x14ac:dyDescent="0.25">
      <c r="B48">
        <v>11</v>
      </c>
      <c r="C48">
        <v>61</v>
      </c>
      <c r="D48" t="str">
        <f t="shared" si="0"/>
        <v>1161</v>
      </c>
      <c r="E48" s="80"/>
    </row>
    <row r="49" spans="2:5" x14ac:dyDescent="0.25">
      <c r="B49">
        <v>11</v>
      </c>
      <c r="C49">
        <v>62</v>
      </c>
      <c r="D49" t="str">
        <f t="shared" si="0"/>
        <v>1162</v>
      </c>
      <c r="E49" s="80"/>
    </row>
    <row r="50" spans="2:5" x14ac:dyDescent="0.25">
      <c r="B50">
        <v>11</v>
      </c>
      <c r="C50">
        <v>63</v>
      </c>
      <c r="D50" t="str">
        <f t="shared" si="0"/>
        <v>1163</v>
      </c>
      <c r="E50" s="80"/>
    </row>
    <row r="51" spans="2:5" x14ac:dyDescent="0.25">
      <c r="B51">
        <v>11</v>
      </c>
      <c r="C51">
        <v>64</v>
      </c>
      <c r="D51" t="str">
        <f t="shared" si="0"/>
        <v>1164</v>
      </c>
      <c r="E51" s="80"/>
    </row>
    <row r="52" spans="2:5" x14ac:dyDescent="0.25">
      <c r="B52">
        <v>11</v>
      </c>
      <c r="C52">
        <v>65</v>
      </c>
      <c r="D52" t="str">
        <f t="shared" si="0"/>
        <v>1165</v>
      </c>
      <c r="E52" s="80"/>
    </row>
    <row r="53" spans="2:5" x14ac:dyDescent="0.25">
      <c r="B53">
        <v>12</v>
      </c>
      <c r="C53">
        <v>50</v>
      </c>
      <c r="D53" t="str">
        <f t="shared" si="0"/>
        <v>1250</v>
      </c>
      <c r="E53" s="80"/>
    </row>
    <row r="54" spans="2:5" x14ac:dyDescent="0.25">
      <c r="B54">
        <v>12</v>
      </c>
      <c r="C54">
        <v>51</v>
      </c>
      <c r="D54" t="str">
        <f t="shared" si="0"/>
        <v>1251</v>
      </c>
      <c r="E54" s="80"/>
    </row>
    <row r="55" spans="2:5" x14ac:dyDescent="0.25">
      <c r="B55">
        <v>12</v>
      </c>
      <c r="C55">
        <v>52</v>
      </c>
      <c r="D55" t="str">
        <f t="shared" si="0"/>
        <v>1252</v>
      </c>
      <c r="E55" s="80"/>
    </row>
    <row r="56" spans="2:5" x14ac:dyDescent="0.25">
      <c r="B56">
        <v>12</v>
      </c>
      <c r="C56">
        <v>53</v>
      </c>
      <c r="D56" t="str">
        <f t="shared" si="0"/>
        <v>1253</v>
      </c>
      <c r="E56" s="80"/>
    </row>
    <row r="57" spans="2:5" x14ac:dyDescent="0.25">
      <c r="B57">
        <v>12</v>
      </c>
      <c r="C57">
        <v>54</v>
      </c>
      <c r="D57" t="str">
        <f t="shared" si="0"/>
        <v>1254</v>
      </c>
      <c r="E57" s="80"/>
    </row>
    <row r="58" spans="2:5" x14ac:dyDescent="0.25">
      <c r="B58">
        <v>12</v>
      </c>
      <c r="C58">
        <v>55</v>
      </c>
      <c r="D58" t="str">
        <f t="shared" si="0"/>
        <v>1255</v>
      </c>
      <c r="E58" s="80"/>
    </row>
    <row r="59" spans="2:5" x14ac:dyDescent="0.25">
      <c r="B59">
        <v>12</v>
      </c>
      <c r="C59">
        <v>56</v>
      </c>
      <c r="D59" t="str">
        <f t="shared" si="0"/>
        <v>1256</v>
      </c>
      <c r="E59" s="80"/>
    </row>
    <row r="60" spans="2:5" x14ac:dyDescent="0.25">
      <c r="B60">
        <v>12</v>
      </c>
      <c r="C60">
        <v>57</v>
      </c>
      <c r="D60" t="str">
        <f t="shared" si="0"/>
        <v>1257</v>
      </c>
      <c r="E60" s="80"/>
    </row>
    <row r="61" spans="2:5" x14ac:dyDescent="0.25">
      <c r="B61">
        <v>12</v>
      </c>
      <c r="C61">
        <v>58</v>
      </c>
      <c r="D61" t="str">
        <f t="shared" si="0"/>
        <v>1258</v>
      </c>
      <c r="E61" s="80"/>
    </row>
    <row r="62" spans="2:5" x14ac:dyDescent="0.25">
      <c r="B62">
        <v>12</v>
      </c>
      <c r="C62">
        <v>59</v>
      </c>
      <c r="D62" t="str">
        <f t="shared" si="0"/>
        <v>1259</v>
      </c>
      <c r="E62" s="80"/>
    </row>
    <row r="63" spans="2:5" x14ac:dyDescent="0.25">
      <c r="B63">
        <v>12</v>
      </c>
      <c r="C63">
        <v>60</v>
      </c>
      <c r="D63" t="str">
        <f t="shared" si="0"/>
        <v>1260</v>
      </c>
      <c r="E63" s="80"/>
    </row>
    <row r="64" spans="2:5" x14ac:dyDescent="0.25">
      <c r="B64">
        <v>12</v>
      </c>
      <c r="C64">
        <v>61</v>
      </c>
      <c r="D64" t="str">
        <f t="shared" si="0"/>
        <v>1261</v>
      </c>
      <c r="E64" s="80"/>
    </row>
    <row r="65" spans="2:5" x14ac:dyDescent="0.25">
      <c r="B65">
        <v>12</v>
      </c>
      <c r="C65">
        <v>62</v>
      </c>
      <c r="D65" t="str">
        <f t="shared" si="0"/>
        <v>1262</v>
      </c>
      <c r="E65" s="80"/>
    </row>
    <row r="66" spans="2:5" x14ac:dyDescent="0.25">
      <c r="B66">
        <v>12</v>
      </c>
      <c r="C66">
        <v>63</v>
      </c>
      <c r="D66" t="str">
        <f t="shared" si="0"/>
        <v>1263</v>
      </c>
      <c r="E66" s="80"/>
    </row>
    <row r="67" spans="2:5" x14ac:dyDescent="0.25">
      <c r="B67">
        <v>12</v>
      </c>
      <c r="C67">
        <v>64</v>
      </c>
      <c r="D67" t="str">
        <f t="shared" si="0"/>
        <v>1264</v>
      </c>
      <c r="E67" s="80"/>
    </row>
    <row r="68" spans="2:5" x14ac:dyDescent="0.25">
      <c r="B68">
        <v>12</v>
      </c>
      <c r="C68">
        <v>65</v>
      </c>
      <c r="D68" t="str">
        <f t="shared" si="0"/>
        <v>1265</v>
      </c>
      <c r="E68" s="80"/>
    </row>
    <row r="69" spans="2:5" x14ac:dyDescent="0.25">
      <c r="B69">
        <v>13</v>
      </c>
      <c r="C69">
        <v>50</v>
      </c>
      <c r="D69" t="str">
        <f t="shared" si="0"/>
        <v>1350</v>
      </c>
      <c r="E69" s="80"/>
    </row>
    <row r="70" spans="2:5" x14ac:dyDescent="0.25">
      <c r="B70">
        <v>13</v>
      </c>
      <c r="C70">
        <v>51</v>
      </c>
      <c r="D70" t="str">
        <f t="shared" si="0"/>
        <v>1351</v>
      </c>
      <c r="E70" s="80"/>
    </row>
    <row r="71" spans="2:5" x14ac:dyDescent="0.25">
      <c r="B71">
        <v>13</v>
      </c>
      <c r="C71">
        <v>52</v>
      </c>
      <c r="D71" t="str">
        <f t="shared" si="0"/>
        <v>1352</v>
      </c>
      <c r="E71" s="80"/>
    </row>
    <row r="72" spans="2:5" x14ac:dyDescent="0.25">
      <c r="B72">
        <v>13</v>
      </c>
      <c r="C72">
        <v>53</v>
      </c>
      <c r="D72" t="str">
        <f t="shared" si="0"/>
        <v>1353</v>
      </c>
      <c r="E72" s="80"/>
    </row>
    <row r="73" spans="2:5" x14ac:dyDescent="0.25">
      <c r="B73">
        <v>13</v>
      </c>
      <c r="C73">
        <v>54</v>
      </c>
      <c r="D73" t="str">
        <f t="shared" si="0"/>
        <v>1354</v>
      </c>
      <c r="E73" s="80"/>
    </row>
    <row r="74" spans="2:5" x14ac:dyDescent="0.25">
      <c r="B74">
        <v>13</v>
      </c>
      <c r="C74">
        <v>55</v>
      </c>
      <c r="D74" t="str">
        <f t="shared" si="0"/>
        <v>1355</v>
      </c>
      <c r="E74" s="80"/>
    </row>
    <row r="75" spans="2:5" x14ac:dyDescent="0.25">
      <c r="B75">
        <v>13</v>
      </c>
      <c r="C75">
        <v>56</v>
      </c>
      <c r="D75" t="str">
        <f t="shared" si="0"/>
        <v>1356</v>
      </c>
      <c r="E75" s="80"/>
    </row>
    <row r="76" spans="2:5" x14ac:dyDescent="0.25">
      <c r="B76">
        <v>13</v>
      </c>
      <c r="C76">
        <v>57</v>
      </c>
      <c r="D76" t="str">
        <f t="shared" si="0"/>
        <v>1357</v>
      </c>
      <c r="E76" s="80"/>
    </row>
    <row r="77" spans="2:5" x14ac:dyDescent="0.25">
      <c r="B77">
        <v>13</v>
      </c>
      <c r="C77">
        <v>58</v>
      </c>
      <c r="D77" t="str">
        <f t="shared" si="0"/>
        <v>1358</v>
      </c>
      <c r="E77" s="80"/>
    </row>
    <row r="78" spans="2:5" x14ac:dyDescent="0.25">
      <c r="B78">
        <v>13</v>
      </c>
      <c r="C78">
        <v>59</v>
      </c>
      <c r="D78" t="str">
        <f t="shared" si="0"/>
        <v>1359</v>
      </c>
      <c r="E78" s="80"/>
    </row>
    <row r="79" spans="2:5" x14ac:dyDescent="0.25">
      <c r="B79">
        <v>13</v>
      </c>
      <c r="C79">
        <v>60</v>
      </c>
      <c r="D79" t="str">
        <f t="shared" si="0"/>
        <v>1360</v>
      </c>
      <c r="E79" s="80"/>
    </row>
    <row r="80" spans="2:5" x14ac:dyDescent="0.25">
      <c r="B80">
        <v>13</v>
      </c>
      <c r="C80">
        <v>61</v>
      </c>
      <c r="D80" t="str">
        <f t="shared" si="0"/>
        <v>1361</v>
      </c>
      <c r="E80" s="80"/>
    </row>
    <row r="81" spans="2:5" x14ac:dyDescent="0.25">
      <c r="B81">
        <v>13</v>
      </c>
      <c r="C81">
        <v>62</v>
      </c>
      <c r="D81" t="str">
        <f t="shared" si="0"/>
        <v>1362</v>
      </c>
      <c r="E81" s="80"/>
    </row>
    <row r="82" spans="2:5" x14ac:dyDescent="0.25">
      <c r="B82">
        <v>13</v>
      </c>
      <c r="C82">
        <v>63</v>
      </c>
      <c r="D82" t="str">
        <f t="shared" si="0"/>
        <v>1363</v>
      </c>
      <c r="E82" s="80"/>
    </row>
    <row r="83" spans="2:5" x14ac:dyDescent="0.25">
      <c r="B83">
        <v>13</v>
      </c>
      <c r="C83">
        <v>64</v>
      </c>
      <c r="D83" t="str">
        <f t="shared" si="0"/>
        <v>1364</v>
      </c>
      <c r="E83" s="80"/>
    </row>
    <row r="84" spans="2:5" x14ac:dyDescent="0.25">
      <c r="B84">
        <v>13</v>
      </c>
      <c r="C84">
        <v>65</v>
      </c>
      <c r="D84" t="str">
        <f t="shared" si="0"/>
        <v>1365</v>
      </c>
      <c r="E84" s="80"/>
    </row>
    <row r="85" spans="2:5" x14ac:dyDescent="0.25">
      <c r="B85">
        <v>14</v>
      </c>
      <c r="C85">
        <v>50</v>
      </c>
      <c r="D85" t="str">
        <f t="shared" si="0"/>
        <v>1450</v>
      </c>
      <c r="E85" s="80"/>
    </row>
    <row r="86" spans="2:5" x14ac:dyDescent="0.25">
      <c r="B86">
        <v>14</v>
      </c>
      <c r="C86">
        <v>51</v>
      </c>
      <c r="D86" t="str">
        <f t="shared" ref="D86:D149" si="1">CONCATENATE(B86,C86)</f>
        <v>1451</v>
      </c>
      <c r="E86" s="80"/>
    </row>
    <row r="87" spans="2:5" x14ac:dyDescent="0.25">
      <c r="B87">
        <v>14</v>
      </c>
      <c r="C87">
        <v>52</v>
      </c>
      <c r="D87" t="str">
        <f t="shared" si="1"/>
        <v>1452</v>
      </c>
      <c r="E87" s="80"/>
    </row>
    <row r="88" spans="2:5" x14ac:dyDescent="0.25">
      <c r="B88">
        <v>14</v>
      </c>
      <c r="C88">
        <v>53</v>
      </c>
      <c r="D88" t="str">
        <f t="shared" si="1"/>
        <v>1453</v>
      </c>
      <c r="E88" s="80"/>
    </row>
    <row r="89" spans="2:5" x14ac:dyDescent="0.25">
      <c r="B89">
        <v>14</v>
      </c>
      <c r="C89">
        <v>54</v>
      </c>
      <c r="D89" t="str">
        <f t="shared" si="1"/>
        <v>1454</v>
      </c>
      <c r="E89" s="80"/>
    </row>
    <row r="90" spans="2:5" x14ac:dyDescent="0.25">
      <c r="B90">
        <v>14</v>
      </c>
      <c r="C90">
        <v>55</v>
      </c>
      <c r="D90" t="str">
        <f t="shared" si="1"/>
        <v>1455</v>
      </c>
      <c r="E90" s="80"/>
    </row>
    <row r="91" spans="2:5" x14ac:dyDescent="0.25">
      <c r="B91">
        <v>14</v>
      </c>
      <c r="C91">
        <v>56</v>
      </c>
      <c r="D91" t="str">
        <f t="shared" si="1"/>
        <v>1456</v>
      </c>
      <c r="E91" s="80"/>
    </row>
    <row r="92" spans="2:5" x14ac:dyDescent="0.25">
      <c r="B92">
        <v>14</v>
      </c>
      <c r="C92">
        <v>57</v>
      </c>
      <c r="D92" t="str">
        <f t="shared" si="1"/>
        <v>1457</v>
      </c>
      <c r="E92" s="80"/>
    </row>
    <row r="93" spans="2:5" x14ac:dyDescent="0.25">
      <c r="B93">
        <v>14</v>
      </c>
      <c r="C93">
        <v>58</v>
      </c>
      <c r="D93" t="str">
        <f t="shared" si="1"/>
        <v>1458</v>
      </c>
      <c r="E93" s="80"/>
    </row>
    <row r="94" spans="2:5" x14ac:dyDescent="0.25">
      <c r="B94">
        <v>14</v>
      </c>
      <c r="C94">
        <v>59</v>
      </c>
      <c r="D94" t="str">
        <f t="shared" si="1"/>
        <v>1459</v>
      </c>
      <c r="E94" s="80"/>
    </row>
    <row r="95" spans="2:5" x14ac:dyDescent="0.25">
      <c r="B95">
        <v>14</v>
      </c>
      <c r="C95">
        <v>60</v>
      </c>
      <c r="D95" t="str">
        <f t="shared" si="1"/>
        <v>1460</v>
      </c>
      <c r="E95" s="80"/>
    </row>
    <row r="96" spans="2:5" x14ac:dyDescent="0.25">
      <c r="B96">
        <v>14</v>
      </c>
      <c r="C96">
        <v>61</v>
      </c>
      <c r="D96" t="str">
        <f t="shared" si="1"/>
        <v>1461</v>
      </c>
      <c r="E96" s="80"/>
    </row>
    <row r="97" spans="2:5" x14ac:dyDescent="0.25">
      <c r="B97">
        <v>14</v>
      </c>
      <c r="C97">
        <v>62</v>
      </c>
      <c r="D97" t="str">
        <f t="shared" si="1"/>
        <v>1462</v>
      </c>
      <c r="E97" s="80"/>
    </row>
    <row r="98" spans="2:5" x14ac:dyDescent="0.25">
      <c r="B98">
        <v>14</v>
      </c>
      <c r="C98">
        <v>63</v>
      </c>
      <c r="D98" t="str">
        <f t="shared" si="1"/>
        <v>1463</v>
      </c>
      <c r="E98" s="80"/>
    </row>
    <row r="99" spans="2:5" x14ac:dyDescent="0.25">
      <c r="B99">
        <v>14</v>
      </c>
      <c r="C99">
        <v>64</v>
      </c>
      <c r="D99" t="str">
        <f t="shared" si="1"/>
        <v>1464</v>
      </c>
      <c r="E99" s="80"/>
    </row>
    <row r="100" spans="2:5" x14ac:dyDescent="0.25">
      <c r="B100">
        <v>14</v>
      </c>
      <c r="C100">
        <v>65</v>
      </c>
      <c r="D100" t="str">
        <f t="shared" si="1"/>
        <v>1465</v>
      </c>
      <c r="E100" s="80"/>
    </row>
    <row r="101" spans="2:5" x14ac:dyDescent="0.25">
      <c r="B101">
        <v>15</v>
      </c>
      <c r="C101">
        <v>50</v>
      </c>
      <c r="D101" t="str">
        <f t="shared" si="1"/>
        <v>1550</v>
      </c>
      <c r="E101" s="80"/>
    </row>
    <row r="102" spans="2:5" x14ac:dyDescent="0.25">
      <c r="B102">
        <v>15</v>
      </c>
      <c r="C102">
        <v>51</v>
      </c>
      <c r="D102" t="str">
        <f t="shared" si="1"/>
        <v>1551</v>
      </c>
      <c r="E102" s="80"/>
    </row>
    <row r="103" spans="2:5" x14ac:dyDescent="0.25">
      <c r="B103">
        <v>15</v>
      </c>
      <c r="C103">
        <v>52</v>
      </c>
      <c r="D103" t="str">
        <f t="shared" si="1"/>
        <v>1552</v>
      </c>
      <c r="E103" s="80"/>
    </row>
    <row r="104" spans="2:5" x14ac:dyDescent="0.25">
      <c r="B104">
        <v>15</v>
      </c>
      <c r="C104">
        <v>53</v>
      </c>
      <c r="D104" t="str">
        <f t="shared" si="1"/>
        <v>1553</v>
      </c>
      <c r="E104" s="80"/>
    </row>
    <row r="105" spans="2:5" x14ac:dyDescent="0.25">
      <c r="B105">
        <v>15</v>
      </c>
      <c r="C105">
        <v>54</v>
      </c>
      <c r="D105" t="str">
        <f t="shared" si="1"/>
        <v>1554</v>
      </c>
      <c r="E105" s="80"/>
    </row>
    <row r="106" spans="2:5" x14ac:dyDescent="0.25">
      <c r="B106">
        <v>15</v>
      </c>
      <c r="C106">
        <v>55</v>
      </c>
      <c r="D106" t="str">
        <f t="shared" si="1"/>
        <v>1555</v>
      </c>
      <c r="E106" s="80"/>
    </row>
    <row r="107" spans="2:5" x14ac:dyDescent="0.25">
      <c r="B107">
        <v>15</v>
      </c>
      <c r="C107">
        <v>56</v>
      </c>
      <c r="D107" t="str">
        <f t="shared" si="1"/>
        <v>1556</v>
      </c>
      <c r="E107" s="80"/>
    </row>
    <row r="108" spans="2:5" x14ac:dyDescent="0.25">
      <c r="B108">
        <v>15</v>
      </c>
      <c r="C108">
        <v>57</v>
      </c>
      <c r="D108" t="str">
        <f t="shared" si="1"/>
        <v>1557</v>
      </c>
      <c r="E108" s="80"/>
    </row>
    <row r="109" spans="2:5" x14ac:dyDescent="0.25">
      <c r="B109">
        <v>15</v>
      </c>
      <c r="C109">
        <v>58</v>
      </c>
      <c r="D109" t="str">
        <f t="shared" si="1"/>
        <v>1558</v>
      </c>
      <c r="E109" s="80"/>
    </row>
    <row r="110" spans="2:5" x14ac:dyDescent="0.25">
      <c r="B110">
        <v>15</v>
      </c>
      <c r="C110">
        <v>59</v>
      </c>
      <c r="D110" t="str">
        <f t="shared" si="1"/>
        <v>1559</v>
      </c>
      <c r="E110" s="80"/>
    </row>
    <row r="111" spans="2:5" x14ac:dyDescent="0.25">
      <c r="B111">
        <v>15</v>
      </c>
      <c r="C111">
        <v>60</v>
      </c>
      <c r="D111" t="str">
        <f t="shared" si="1"/>
        <v>1560</v>
      </c>
      <c r="E111" s="80"/>
    </row>
    <row r="112" spans="2:5" x14ac:dyDescent="0.25">
      <c r="B112">
        <v>15</v>
      </c>
      <c r="C112">
        <v>61</v>
      </c>
      <c r="D112" t="str">
        <f t="shared" si="1"/>
        <v>1561</v>
      </c>
      <c r="E112" s="80"/>
    </row>
    <row r="113" spans="2:5" x14ac:dyDescent="0.25">
      <c r="B113">
        <v>15</v>
      </c>
      <c r="C113">
        <v>62</v>
      </c>
      <c r="D113" t="str">
        <f t="shared" si="1"/>
        <v>1562</v>
      </c>
      <c r="E113" s="80"/>
    </row>
    <row r="114" spans="2:5" x14ac:dyDescent="0.25">
      <c r="B114">
        <v>15</v>
      </c>
      <c r="C114">
        <v>63</v>
      </c>
      <c r="D114" t="str">
        <f t="shared" si="1"/>
        <v>1563</v>
      </c>
      <c r="E114" s="80"/>
    </row>
    <row r="115" spans="2:5" x14ac:dyDescent="0.25">
      <c r="B115">
        <v>15</v>
      </c>
      <c r="C115">
        <v>64</v>
      </c>
      <c r="D115" t="str">
        <f t="shared" si="1"/>
        <v>1564</v>
      </c>
      <c r="E115" s="80"/>
    </row>
    <row r="116" spans="2:5" x14ac:dyDescent="0.25">
      <c r="B116">
        <v>15</v>
      </c>
      <c r="C116">
        <v>65</v>
      </c>
      <c r="D116" t="str">
        <f t="shared" si="1"/>
        <v>1565</v>
      </c>
      <c r="E116" s="80"/>
    </row>
    <row r="117" spans="2:5" x14ac:dyDescent="0.25">
      <c r="B117">
        <v>16</v>
      </c>
      <c r="C117">
        <v>50</v>
      </c>
      <c r="D117" t="str">
        <f t="shared" si="1"/>
        <v>1650</v>
      </c>
      <c r="E117" s="80"/>
    </row>
    <row r="118" spans="2:5" x14ac:dyDescent="0.25">
      <c r="B118">
        <v>16</v>
      </c>
      <c r="C118">
        <v>51</v>
      </c>
      <c r="D118" t="str">
        <f t="shared" si="1"/>
        <v>1651</v>
      </c>
      <c r="E118" s="80"/>
    </row>
    <row r="119" spans="2:5" x14ac:dyDescent="0.25">
      <c r="B119">
        <v>16</v>
      </c>
      <c r="C119">
        <v>52</v>
      </c>
      <c r="D119" t="str">
        <f t="shared" si="1"/>
        <v>1652</v>
      </c>
      <c r="E119" s="80"/>
    </row>
    <row r="120" spans="2:5" x14ac:dyDescent="0.25">
      <c r="B120">
        <v>16</v>
      </c>
      <c r="C120">
        <v>53</v>
      </c>
      <c r="D120" t="str">
        <f t="shared" si="1"/>
        <v>1653</v>
      </c>
      <c r="E120" s="80"/>
    </row>
    <row r="121" spans="2:5" x14ac:dyDescent="0.25">
      <c r="B121">
        <v>16</v>
      </c>
      <c r="C121">
        <v>54</v>
      </c>
      <c r="D121" t="str">
        <f t="shared" si="1"/>
        <v>1654</v>
      </c>
      <c r="E121" s="80"/>
    </row>
    <row r="122" spans="2:5" x14ac:dyDescent="0.25">
      <c r="B122">
        <v>16</v>
      </c>
      <c r="C122">
        <v>55</v>
      </c>
      <c r="D122" t="str">
        <f t="shared" si="1"/>
        <v>1655</v>
      </c>
      <c r="E122" s="80"/>
    </row>
    <row r="123" spans="2:5" x14ac:dyDescent="0.25">
      <c r="B123">
        <v>16</v>
      </c>
      <c r="C123">
        <v>56</v>
      </c>
      <c r="D123" t="str">
        <f t="shared" si="1"/>
        <v>1656</v>
      </c>
      <c r="E123" s="80"/>
    </row>
    <row r="124" spans="2:5" x14ac:dyDescent="0.25">
      <c r="B124">
        <v>16</v>
      </c>
      <c r="C124">
        <v>57</v>
      </c>
      <c r="D124" t="str">
        <f t="shared" si="1"/>
        <v>1657</v>
      </c>
      <c r="E124" s="80"/>
    </row>
    <row r="125" spans="2:5" x14ac:dyDescent="0.25">
      <c r="B125">
        <v>16</v>
      </c>
      <c r="C125">
        <v>58</v>
      </c>
      <c r="D125" t="str">
        <f t="shared" si="1"/>
        <v>1658</v>
      </c>
      <c r="E125" s="80"/>
    </row>
    <row r="126" spans="2:5" x14ac:dyDescent="0.25">
      <c r="B126">
        <v>16</v>
      </c>
      <c r="C126">
        <v>59</v>
      </c>
      <c r="D126" t="str">
        <f t="shared" si="1"/>
        <v>1659</v>
      </c>
      <c r="E126" s="80"/>
    </row>
    <row r="127" spans="2:5" x14ac:dyDescent="0.25">
      <c r="B127">
        <v>16</v>
      </c>
      <c r="C127">
        <v>60</v>
      </c>
      <c r="D127" t="str">
        <f t="shared" si="1"/>
        <v>1660</v>
      </c>
      <c r="E127" s="80"/>
    </row>
    <row r="128" spans="2:5" x14ac:dyDescent="0.25">
      <c r="B128">
        <v>16</v>
      </c>
      <c r="C128">
        <v>61</v>
      </c>
      <c r="D128" t="str">
        <f t="shared" si="1"/>
        <v>1661</v>
      </c>
      <c r="E128" s="80"/>
    </row>
    <row r="129" spans="2:5" x14ac:dyDescent="0.25">
      <c r="B129">
        <v>16</v>
      </c>
      <c r="C129">
        <v>62</v>
      </c>
      <c r="D129" t="str">
        <f t="shared" si="1"/>
        <v>1662</v>
      </c>
      <c r="E129" s="80"/>
    </row>
    <row r="130" spans="2:5" x14ac:dyDescent="0.25">
      <c r="B130">
        <v>16</v>
      </c>
      <c r="C130">
        <v>63</v>
      </c>
      <c r="D130" t="str">
        <f t="shared" si="1"/>
        <v>1663</v>
      </c>
      <c r="E130" s="80"/>
    </row>
    <row r="131" spans="2:5" x14ac:dyDescent="0.25">
      <c r="B131">
        <v>16</v>
      </c>
      <c r="C131">
        <v>64</v>
      </c>
      <c r="D131" t="str">
        <f t="shared" si="1"/>
        <v>1664</v>
      </c>
      <c r="E131" s="80"/>
    </row>
    <row r="132" spans="2:5" x14ac:dyDescent="0.25">
      <c r="B132">
        <v>16</v>
      </c>
      <c r="C132">
        <v>65</v>
      </c>
      <c r="D132" t="str">
        <f t="shared" si="1"/>
        <v>1665</v>
      </c>
      <c r="E132" s="80"/>
    </row>
    <row r="133" spans="2:5" x14ac:dyDescent="0.25">
      <c r="B133">
        <v>17</v>
      </c>
      <c r="C133">
        <v>50</v>
      </c>
      <c r="D133" t="str">
        <f t="shared" si="1"/>
        <v>1750</v>
      </c>
      <c r="E133" s="80"/>
    </row>
    <row r="134" spans="2:5" x14ac:dyDescent="0.25">
      <c r="B134">
        <v>17</v>
      </c>
      <c r="C134">
        <v>51</v>
      </c>
      <c r="D134" t="str">
        <f t="shared" si="1"/>
        <v>1751</v>
      </c>
      <c r="E134" s="80"/>
    </row>
    <row r="135" spans="2:5" x14ac:dyDescent="0.25">
      <c r="B135">
        <v>17</v>
      </c>
      <c r="C135">
        <v>52</v>
      </c>
      <c r="D135" t="str">
        <f t="shared" si="1"/>
        <v>1752</v>
      </c>
      <c r="E135" s="80"/>
    </row>
    <row r="136" spans="2:5" x14ac:dyDescent="0.25">
      <c r="B136">
        <v>17</v>
      </c>
      <c r="C136">
        <v>53</v>
      </c>
      <c r="D136" t="str">
        <f t="shared" si="1"/>
        <v>1753</v>
      </c>
      <c r="E136" s="80"/>
    </row>
    <row r="137" spans="2:5" x14ac:dyDescent="0.25">
      <c r="B137">
        <v>17</v>
      </c>
      <c r="C137">
        <v>54</v>
      </c>
      <c r="D137" t="str">
        <f t="shared" si="1"/>
        <v>1754</v>
      </c>
      <c r="E137" s="80"/>
    </row>
    <row r="138" spans="2:5" x14ac:dyDescent="0.25">
      <c r="B138">
        <v>17</v>
      </c>
      <c r="C138">
        <v>55</v>
      </c>
      <c r="D138" t="str">
        <f t="shared" si="1"/>
        <v>1755</v>
      </c>
      <c r="E138" s="80"/>
    </row>
    <row r="139" spans="2:5" x14ac:dyDescent="0.25">
      <c r="B139">
        <v>17</v>
      </c>
      <c r="C139">
        <v>56</v>
      </c>
      <c r="D139" t="str">
        <f t="shared" si="1"/>
        <v>1756</v>
      </c>
      <c r="E139" s="80"/>
    </row>
    <row r="140" spans="2:5" x14ac:dyDescent="0.25">
      <c r="B140">
        <v>17</v>
      </c>
      <c r="C140">
        <v>57</v>
      </c>
      <c r="D140" t="str">
        <f t="shared" si="1"/>
        <v>1757</v>
      </c>
      <c r="E140" s="80"/>
    </row>
    <row r="141" spans="2:5" x14ac:dyDescent="0.25">
      <c r="B141">
        <v>17</v>
      </c>
      <c r="C141">
        <v>58</v>
      </c>
      <c r="D141" t="str">
        <f t="shared" si="1"/>
        <v>1758</v>
      </c>
      <c r="E141" s="80"/>
    </row>
    <row r="142" spans="2:5" x14ac:dyDescent="0.25">
      <c r="B142">
        <v>17</v>
      </c>
      <c r="C142">
        <v>59</v>
      </c>
      <c r="D142" t="str">
        <f t="shared" si="1"/>
        <v>1759</v>
      </c>
      <c r="E142" s="80"/>
    </row>
    <row r="143" spans="2:5" x14ac:dyDescent="0.25">
      <c r="B143">
        <v>17</v>
      </c>
      <c r="C143">
        <v>60</v>
      </c>
      <c r="D143" t="str">
        <f t="shared" si="1"/>
        <v>1760</v>
      </c>
      <c r="E143" s="80"/>
    </row>
    <row r="144" spans="2:5" x14ac:dyDescent="0.25">
      <c r="B144">
        <v>17</v>
      </c>
      <c r="C144">
        <v>61</v>
      </c>
      <c r="D144" t="str">
        <f t="shared" si="1"/>
        <v>1761</v>
      </c>
      <c r="E144" s="80"/>
    </row>
    <row r="145" spans="2:5" x14ac:dyDescent="0.25">
      <c r="B145">
        <v>17</v>
      </c>
      <c r="C145">
        <v>62</v>
      </c>
      <c r="D145" t="str">
        <f t="shared" si="1"/>
        <v>1762</v>
      </c>
      <c r="E145" s="80"/>
    </row>
    <row r="146" spans="2:5" x14ac:dyDescent="0.25">
      <c r="B146">
        <v>17</v>
      </c>
      <c r="C146">
        <v>63</v>
      </c>
      <c r="D146" t="str">
        <f t="shared" si="1"/>
        <v>1763</v>
      </c>
      <c r="E146" s="80"/>
    </row>
    <row r="147" spans="2:5" x14ac:dyDescent="0.25">
      <c r="B147">
        <v>17</v>
      </c>
      <c r="C147">
        <v>64</v>
      </c>
      <c r="D147" t="str">
        <f t="shared" si="1"/>
        <v>1764</v>
      </c>
      <c r="E147" s="80"/>
    </row>
    <row r="148" spans="2:5" x14ac:dyDescent="0.25">
      <c r="B148">
        <v>17</v>
      </c>
      <c r="C148">
        <v>65</v>
      </c>
      <c r="D148" t="str">
        <f t="shared" si="1"/>
        <v>1765</v>
      </c>
      <c r="E148" s="80"/>
    </row>
    <row r="149" spans="2:5" x14ac:dyDescent="0.25">
      <c r="B149">
        <v>18</v>
      </c>
      <c r="C149">
        <v>50</v>
      </c>
      <c r="D149" t="str">
        <f t="shared" si="1"/>
        <v>1850</v>
      </c>
      <c r="E149" s="80"/>
    </row>
    <row r="150" spans="2:5" x14ac:dyDescent="0.25">
      <c r="B150">
        <v>18</v>
      </c>
      <c r="C150">
        <v>51</v>
      </c>
      <c r="D150" t="str">
        <f t="shared" ref="D150:D196" si="2">CONCATENATE(B150,C150)</f>
        <v>1851</v>
      </c>
      <c r="E150" s="80"/>
    </row>
    <row r="151" spans="2:5" x14ac:dyDescent="0.25">
      <c r="B151">
        <v>18</v>
      </c>
      <c r="C151">
        <v>52</v>
      </c>
      <c r="D151" t="str">
        <f t="shared" si="2"/>
        <v>1852</v>
      </c>
      <c r="E151" s="80"/>
    </row>
    <row r="152" spans="2:5" x14ac:dyDescent="0.25">
      <c r="B152">
        <v>18</v>
      </c>
      <c r="C152">
        <v>53</v>
      </c>
      <c r="D152" t="str">
        <f t="shared" si="2"/>
        <v>1853</v>
      </c>
      <c r="E152" s="80"/>
    </row>
    <row r="153" spans="2:5" x14ac:dyDescent="0.25">
      <c r="B153">
        <v>18</v>
      </c>
      <c r="C153">
        <v>54</v>
      </c>
      <c r="D153" t="str">
        <f t="shared" si="2"/>
        <v>1854</v>
      </c>
      <c r="E153" s="80"/>
    </row>
    <row r="154" spans="2:5" x14ac:dyDescent="0.25">
      <c r="B154">
        <v>18</v>
      </c>
      <c r="C154">
        <v>55</v>
      </c>
      <c r="D154" t="str">
        <f t="shared" si="2"/>
        <v>1855</v>
      </c>
      <c r="E154" s="80"/>
    </row>
    <row r="155" spans="2:5" x14ac:dyDescent="0.25">
      <c r="B155">
        <v>18</v>
      </c>
      <c r="C155">
        <v>56</v>
      </c>
      <c r="D155" t="str">
        <f t="shared" si="2"/>
        <v>1856</v>
      </c>
      <c r="E155" s="80"/>
    </row>
    <row r="156" spans="2:5" x14ac:dyDescent="0.25">
      <c r="B156">
        <v>18</v>
      </c>
      <c r="C156">
        <v>57</v>
      </c>
      <c r="D156" t="str">
        <f t="shared" si="2"/>
        <v>1857</v>
      </c>
      <c r="E156" s="80"/>
    </row>
    <row r="157" spans="2:5" x14ac:dyDescent="0.25">
      <c r="B157">
        <v>18</v>
      </c>
      <c r="C157">
        <v>58</v>
      </c>
      <c r="D157" t="str">
        <f t="shared" si="2"/>
        <v>1858</v>
      </c>
      <c r="E157" s="80"/>
    </row>
    <row r="158" spans="2:5" x14ac:dyDescent="0.25">
      <c r="B158">
        <v>18</v>
      </c>
      <c r="C158">
        <v>59</v>
      </c>
      <c r="D158" t="str">
        <f t="shared" si="2"/>
        <v>1859</v>
      </c>
      <c r="E158" s="80"/>
    </row>
    <row r="159" spans="2:5" x14ac:dyDescent="0.25">
      <c r="B159">
        <v>18</v>
      </c>
      <c r="C159">
        <v>60</v>
      </c>
      <c r="D159" t="str">
        <f t="shared" si="2"/>
        <v>1860</v>
      </c>
      <c r="E159" s="80"/>
    </row>
    <row r="160" spans="2:5" x14ac:dyDescent="0.25">
      <c r="B160">
        <v>18</v>
      </c>
      <c r="C160">
        <v>61</v>
      </c>
      <c r="D160" t="str">
        <f t="shared" si="2"/>
        <v>1861</v>
      </c>
      <c r="E160" s="80"/>
    </row>
    <row r="161" spans="2:5" x14ac:dyDescent="0.25">
      <c r="B161">
        <v>18</v>
      </c>
      <c r="C161">
        <v>62</v>
      </c>
      <c r="D161" t="str">
        <f t="shared" si="2"/>
        <v>1862</v>
      </c>
      <c r="E161" s="80"/>
    </row>
    <row r="162" spans="2:5" x14ac:dyDescent="0.25">
      <c r="B162">
        <v>18</v>
      </c>
      <c r="C162">
        <v>63</v>
      </c>
      <c r="D162" t="str">
        <f t="shared" si="2"/>
        <v>1863</v>
      </c>
      <c r="E162" s="80"/>
    </row>
    <row r="163" spans="2:5" x14ac:dyDescent="0.25">
      <c r="B163">
        <v>18</v>
      </c>
      <c r="C163">
        <v>64</v>
      </c>
      <c r="D163" t="str">
        <f t="shared" si="2"/>
        <v>1864</v>
      </c>
      <c r="E163" s="80"/>
    </row>
    <row r="164" spans="2:5" x14ac:dyDescent="0.25">
      <c r="B164">
        <v>18</v>
      </c>
      <c r="C164">
        <v>65</v>
      </c>
      <c r="D164" t="str">
        <f t="shared" si="2"/>
        <v>1865</v>
      </c>
      <c r="E164" s="80"/>
    </row>
    <row r="165" spans="2:5" x14ac:dyDescent="0.25">
      <c r="B165">
        <v>19</v>
      </c>
      <c r="C165">
        <v>50</v>
      </c>
      <c r="D165" t="str">
        <f t="shared" si="2"/>
        <v>1950</v>
      </c>
      <c r="E165" s="80"/>
    </row>
    <row r="166" spans="2:5" x14ac:dyDescent="0.25">
      <c r="B166">
        <v>19</v>
      </c>
      <c r="C166">
        <v>51</v>
      </c>
      <c r="D166" t="str">
        <f t="shared" si="2"/>
        <v>1951</v>
      </c>
      <c r="E166" s="80"/>
    </row>
    <row r="167" spans="2:5" x14ac:dyDescent="0.25">
      <c r="B167">
        <v>19</v>
      </c>
      <c r="C167">
        <v>52</v>
      </c>
      <c r="D167" t="str">
        <f t="shared" si="2"/>
        <v>1952</v>
      </c>
      <c r="E167" s="80"/>
    </row>
    <row r="168" spans="2:5" x14ac:dyDescent="0.25">
      <c r="B168">
        <v>19</v>
      </c>
      <c r="C168">
        <v>53</v>
      </c>
      <c r="D168" t="str">
        <f t="shared" si="2"/>
        <v>1953</v>
      </c>
      <c r="E168" s="80"/>
    </row>
    <row r="169" spans="2:5" x14ac:dyDescent="0.25">
      <c r="B169">
        <v>19</v>
      </c>
      <c r="C169">
        <v>54</v>
      </c>
      <c r="D169" t="str">
        <f t="shared" si="2"/>
        <v>1954</v>
      </c>
      <c r="E169" s="80"/>
    </row>
    <row r="170" spans="2:5" x14ac:dyDescent="0.25">
      <c r="B170">
        <v>19</v>
      </c>
      <c r="C170">
        <v>55</v>
      </c>
      <c r="D170" t="str">
        <f t="shared" si="2"/>
        <v>1955</v>
      </c>
      <c r="E170" s="80"/>
    </row>
    <row r="171" spans="2:5" x14ac:dyDescent="0.25">
      <c r="B171">
        <v>19</v>
      </c>
      <c r="C171">
        <v>56</v>
      </c>
      <c r="D171" t="str">
        <f t="shared" si="2"/>
        <v>1956</v>
      </c>
      <c r="E171" s="80"/>
    </row>
    <row r="172" spans="2:5" x14ac:dyDescent="0.25">
      <c r="B172">
        <v>19</v>
      </c>
      <c r="C172">
        <v>57</v>
      </c>
      <c r="D172" t="str">
        <f t="shared" si="2"/>
        <v>1957</v>
      </c>
      <c r="E172" s="80"/>
    </row>
    <row r="173" spans="2:5" x14ac:dyDescent="0.25">
      <c r="B173">
        <v>19</v>
      </c>
      <c r="C173">
        <v>58</v>
      </c>
      <c r="D173" t="str">
        <f t="shared" si="2"/>
        <v>1958</v>
      </c>
      <c r="E173" s="80"/>
    </row>
    <row r="174" spans="2:5" x14ac:dyDescent="0.25">
      <c r="B174">
        <v>19</v>
      </c>
      <c r="C174">
        <v>59</v>
      </c>
      <c r="D174" t="str">
        <f t="shared" si="2"/>
        <v>1959</v>
      </c>
      <c r="E174" s="80"/>
    </row>
    <row r="175" spans="2:5" x14ac:dyDescent="0.25">
      <c r="B175">
        <v>19</v>
      </c>
      <c r="C175">
        <v>60</v>
      </c>
      <c r="D175" t="str">
        <f t="shared" si="2"/>
        <v>1960</v>
      </c>
      <c r="E175" s="80"/>
    </row>
    <row r="176" spans="2:5" x14ac:dyDescent="0.25">
      <c r="B176">
        <v>19</v>
      </c>
      <c r="C176">
        <v>61</v>
      </c>
      <c r="D176" t="str">
        <f t="shared" si="2"/>
        <v>1961</v>
      </c>
      <c r="E176" s="80"/>
    </row>
    <row r="177" spans="2:5" x14ac:dyDescent="0.25">
      <c r="B177">
        <v>19</v>
      </c>
      <c r="C177">
        <v>62</v>
      </c>
      <c r="D177" t="str">
        <f t="shared" si="2"/>
        <v>1962</v>
      </c>
      <c r="E177" s="80"/>
    </row>
    <row r="178" spans="2:5" x14ac:dyDescent="0.25">
      <c r="B178">
        <v>19</v>
      </c>
      <c r="C178">
        <v>63</v>
      </c>
      <c r="D178" t="str">
        <f t="shared" si="2"/>
        <v>1963</v>
      </c>
      <c r="E178" s="80"/>
    </row>
    <row r="179" spans="2:5" x14ac:dyDescent="0.25">
      <c r="B179">
        <v>19</v>
      </c>
      <c r="C179">
        <v>64</v>
      </c>
      <c r="D179" t="str">
        <f t="shared" si="2"/>
        <v>1964</v>
      </c>
      <c r="E179" s="80"/>
    </row>
    <row r="180" spans="2:5" x14ac:dyDescent="0.25">
      <c r="B180">
        <v>19</v>
      </c>
      <c r="C180">
        <v>65</v>
      </c>
      <c r="D180" t="str">
        <f t="shared" si="2"/>
        <v>1965</v>
      </c>
      <c r="E180" s="80"/>
    </row>
    <row r="181" spans="2:5" x14ac:dyDescent="0.25">
      <c r="B181">
        <v>20</v>
      </c>
      <c r="C181">
        <v>50</v>
      </c>
      <c r="D181" t="str">
        <f t="shared" si="2"/>
        <v>2050</v>
      </c>
      <c r="E181" s="80"/>
    </row>
    <row r="182" spans="2:5" x14ac:dyDescent="0.25">
      <c r="B182">
        <v>20</v>
      </c>
      <c r="C182">
        <v>51</v>
      </c>
      <c r="D182" t="str">
        <f t="shared" si="2"/>
        <v>2051</v>
      </c>
      <c r="E182" s="80"/>
    </row>
    <row r="183" spans="2:5" x14ac:dyDescent="0.25">
      <c r="B183">
        <v>20</v>
      </c>
      <c r="C183">
        <v>52</v>
      </c>
      <c r="D183" t="str">
        <f t="shared" si="2"/>
        <v>2052</v>
      </c>
      <c r="E183" s="80"/>
    </row>
    <row r="184" spans="2:5" x14ac:dyDescent="0.25">
      <c r="B184">
        <v>20</v>
      </c>
      <c r="C184">
        <v>53</v>
      </c>
      <c r="D184" t="str">
        <f t="shared" si="2"/>
        <v>2053</v>
      </c>
      <c r="E184" s="80"/>
    </row>
    <row r="185" spans="2:5" x14ac:dyDescent="0.25">
      <c r="B185">
        <v>20</v>
      </c>
      <c r="C185">
        <v>54</v>
      </c>
      <c r="D185" t="str">
        <f t="shared" si="2"/>
        <v>2054</v>
      </c>
      <c r="E185" s="80"/>
    </row>
    <row r="186" spans="2:5" x14ac:dyDescent="0.25">
      <c r="B186">
        <v>20</v>
      </c>
      <c r="C186">
        <v>55</v>
      </c>
      <c r="D186" t="str">
        <f t="shared" si="2"/>
        <v>2055</v>
      </c>
      <c r="E186" s="80"/>
    </row>
    <row r="187" spans="2:5" x14ac:dyDescent="0.25">
      <c r="B187">
        <v>20</v>
      </c>
      <c r="C187">
        <v>56</v>
      </c>
      <c r="D187" t="str">
        <f t="shared" si="2"/>
        <v>2056</v>
      </c>
      <c r="E187" s="80"/>
    </row>
    <row r="188" spans="2:5" x14ac:dyDescent="0.25">
      <c r="B188">
        <v>20</v>
      </c>
      <c r="C188">
        <v>57</v>
      </c>
      <c r="D188" t="str">
        <f t="shared" si="2"/>
        <v>2057</v>
      </c>
      <c r="E188" s="80"/>
    </row>
    <row r="189" spans="2:5" x14ac:dyDescent="0.25">
      <c r="B189">
        <v>20</v>
      </c>
      <c r="C189">
        <v>58</v>
      </c>
      <c r="D189" t="str">
        <f t="shared" si="2"/>
        <v>2058</v>
      </c>
      <c r="E189" s="80"/>
    </row>
    <row r="190" spans="2:5" x14ac:dyDescent="0.25">
      <c r="B190">
        <v>20</v>
      </c>
      <c r="C190">
        <v>59</v>
      </c>
      <c r="D190" t="str">
        <f t="shared" si="2"/>
        <v>2059</v>
      </c>
      <c r="E190" s="80"/>
    </row>
    <row r="191" spans="2:5" x14ac:dyDescent="0.25">
      <c r="B191">
        <v>20</v>
      </c>
      <c r="C191">
        <v>60</v>
      </c>
      <c r="D191" t="str">
        <f t="shared" si="2"/>
        <v>2060</v>
      </c>
      <c r="E191" s="80"/>
    </row>
    <row r="192" spans="2:5" x14ac:dyDescent="0.25">
      <c r="B192">
        <v>20</v>
      </c>
      <c r="C192">
        <v>61</v>
      </c>
      <c r="D192" t="str">
        <f t="shared" si="2"/>
        <v>2061</v>
      </c>
      <c r="E192" s="80"/>
    </row>
    <row r="193" spans="2:5" x14ac:dyDescent="0.25">
      <c r="B193">
        <v>20</v>
      </c>
      <c r="C193">
        <v>62</v>
      </c>
      <c r="D193" t="str">
        <f t="shared" si="2"/>
        <v>2062</v>
      </c>
      <c r="E193" s="80"/>
    </row>
    <row r="194" spans="2:5" x14ac:dyDescent="0.25">
      <c r="B194">
        <v>20</v>
      </c>
      <c r="C194">
        <v>63</v>
      </c>
      <c r="D194" t="str">
        <f t="shared" si="2"/>
        <v>2063</v>
      </c>
      <c r="E194" s="80"/>
    </row>
    <row r="195" spans="2:5" x14ac:dyDescent="0.25">
      <c r="B195">
        <v>20</v>
      </c>
      <c r="C195">
        <v>64</v>
      </c>
      <c r="D195" t="str">
        <f t="shared" si="2"/>
        <v>2064</v>
      </c>
      <c r="E195" s="80"/>
    </row>
    <row r="196" spans="2:5" x14ac:dyDescent="0.25">
      <c r="B196">
        <v>20</v>
      </c>
      <c r="C196">
        <v>65</v>
      </c>
      <c r="D196" t="str">
        <f t="shared" si="2"/>
        <v>2065</v>
      </c>
      <c r="E196"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Guerren Solbach</cp:lastModifiedBy>
  <cp:lastPrinted>2023-05-18T19:43:18Z</cp:lastPrinted>
  <dcterms:created xsi:type="dcterms:W3CDTF">2017-10-19T21:26:19Z</dcterms:created>
  <dcterms:modified xsi:type="dcterms:W3CDTF">2023-05-18T19:49:27Z</dcterms:modified>
</cp:coreProperties>
</file>